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defaultThemeVersion="124226"/>
  <xr:revisionPtr revIDLastSave="0" documentId="13_ncr:1_{C1C9C7BB-762A-4C9D-AC76-B1055F04CD9C}" xr6:coauthVersionLast="36" xr6:coauthVersionMax="36" xr10:uidLastSave="{00000000-0000-0000-0000-000000000000}"/>
  <workbookProtection workbookPassword="E12F" lockStructure="1"/>
  <bookViews>
    <workbookView xWindow="0" yWindow="0" windowWidth="19200" windowHeight="8145" tabRatio="862" xr2:uid="{00000000-000D-0000-FFFF-FFFF00000000}"/>
  </bookViews>
  <sheets>
    <sheet name="はじめに " sheetId="96" r:id="rId1"/>
    <sheet name="入力シート" sheetId="42" r:id="rId2"/>
    <sheet name="プルダウン用" sheetId="88" state="hidden" r:id="rId3"/>
    <sheet name="おわりに" sheetId="43" r:id="rId4"/>
    <sheet name="入力方法" sheetId="97" r:id="rId5"/>
    <sheet name="様式１" sheetId="28" r:id="rId6"/>
    <sheet name="様式２" sheetId="40" r:id="rId7"/>
    <sheet name="様式３（直流発電設備）① " sheetId="71" r:id="rId8"/>
    <sheet name="様式３（直流発電設備）② " sheetId="73" r:id="rId9"/>
    <sheet name="様式３（直流発電設備）③ " sheetId="74" r:id="rId10"/>
    <sheet name="様式３（逆変換装置）①" sheetId="20" r:id="rId11"/>
    <sheet name="様式３（逆変換装置）②" sheetId="63" r:id="rId12"/>
    <sheet name="様式３（逆変換装置）③" sheetId="64" r:id="rId13"/>
    <sheet name="様式３（系統連系保護リレー）①" sheetId="8" r:id="rId14"/>
    <sheet name="様式３（系統連系保護リレー）② " sheetId="83" r:id="rId15"/>
    <sheet name="様式４" sheetId="25" r:id="rId16"/>
    <sheet name="様式５の３" sheetId="95" r:id="rId17"/>
    <sheet name="様式５の４" sheetId="13" r:id="rId18"/>
    <sheet name="様式５の５" sheetId="14" r:id="rId19"/>
    <sheet name="様式５の６" sheetId="15" r:id="rId20"/>
    <sheet name="様式５の７" sheetId="18" r:id="rId21"/>
    <sheet name="様式５の８" sheetId="17" r:id="rId22"/>
  </sheets>
  <externalReferences>
    <externalReference r:id="rId23"/>
  </externalReferences>
  <definedNames>
    <definedName name="a" localSheetId="6">#REF!</definedName>
    <definedName name="a" localSheetId="7">#REF!</definedName>
    <definedName name="a" localSheetId="8">#REF!</definedName>
    <definedName name="a" localSheetId="9">#REF!</definedName>
    <definedName name="a">#REF!</definedName>
    <definedName name="aa" localSheetId="6">#REF!</definedName>
    <definedName name="aa">#REF!</definedName>
    <definedName name="aaaaa" localSheetId="6">#REF!</definedName>
    <definedName name="aaaaa">#REF!</definedName>
    <definedName name="_xlnm.Print_Area" localSheetId="3">おわりに!$A$2:$G$43</definedName>
    <definedName name="_xlnm.Print_Area" localSheetId="0">'はじめに '!$A$2:$BN$74</definedName>
    <definedName name="_xlnm.Print_Area" localSheetId="2">プルダウン用!$A$2:$F$99</definedName>
    <definedName name="_xlnm.Print_Area" localSheetId="1">入力シート!$A$2:$L$185</definedName>
    <definedName name="_xlnm.Print_Area" localSheetId="4">入力方法!$A$2:$AP$144</definedName>
    <definedName name="_xlnm.Print_Area" localSheetId="5">様式１!$A$2:$AL$61</definedName>
    <definedName name="_xlnm.Print_Area" localSheetId="6">様式２!$A$2:$AY$63</definedName>
    <definedName name="_xlnm.Print_Area" localSheetId="10">'様式３（逆変換装置）①'!$A$2:$AR$49</definedName>
    <definedName name="_xlnm.Print_Area" localSheetId="11">'様式３（逆変換装置）②'!$A$2:$AR$49</definedName>
    <definedName name="_xlnm.Print_Area" localSheetId="12">'様式３（逆変換装置）③'!$A$2:$AR$49</definedName>
    <definedName name="_xlnm.Print_Area" localSheetId="13">'様式３（系統連系保護リレー）①'!$A$2:$AR$68</definedName>
    <definedName name="_xlnm.Print_Area" localSheetId="14">'様式３（系統連系保護リレー）② '!$A$2:$AR$68</definedName>
    <definedName name="_xlnm.Print_Area" localSheetId="7">'様式３（直流発電設備）① '!$A$2:$AT$54</definedName>
    <definedName name="_xlnm.Print_Area" localSheetId="8">'様式３（直流発電設備）② '!$A$2:$AT$54</definedName>
    <definedName name="_xlnm.Print_Area" localSheetId="9">'様式３（直流発電設備）③ '!$A$2:$AT$54</definedName>
    <definedName name="_xlnm.Print_Area" localSheetId="15">様式４!$A$2:$Z$54</definedName>
    <definedName name="_xlnm.Print_Area" localSheetId="16">様式５の３!$A$2:$AB$77</definedName>
    <definedName name="_xlnm.Print_Area" localSheetId="17">様式５の４!$A$2:$T$59</definedName>
    <definedName name="_xlnm.Print_Area" localSheetId="18">様式５の５!$A$2:$T$62</definedName>
    <definedName name="_xlnm.Print_Area" localSheetId="19">様式５の６!$A$2:$BU$79</definedName>
    <definedName name="_xlnm.Print_Area" localSheetId="20">様式５の７!$A$2:$T$62</definedName>
    <definedName name="_xlnm.Print_Area" localSheetId="21">様式５の８!$A$2:$AF$56</definedName>
    <definedName name="TR一覧" localSheetId="5">#REF!</definedName>
    <definedName name="TR一覧" localSheetId="6">#REF!</definedName>
    <definedName name="TR一覧">#REF!</definedName>
    <definedName name="TR結線一覧" localSheetId="5">#REF!</definedName>
    <definedName name="TR結線一覧" localSheetId="6">#REF!</definedName>
    <definedName name="TR結線一覧">#REF!</definedName>
    <definedName name="TR容量一覧" localSheetId="5">#REF!</definedName>
    <definedName name="TR容量一覧" localSheetId="6">#REF!</definedName>
    <definedName name="TR容量一覧">#REF!</definedName>
    <definedName name="あ" localSheetId="6">#REF!</definedName>
    <definedName name="あ">#REF!</definedName>
    <definedName name="一次側電圧一覧" localSheetId="5">#REF!</definedName>
    <definedName name="一次側電圧一覧" localSheetId="6">#REF!</definedName>
    <definedName name="一次側電圧一覧">#REF!</definedName>
    <definedName name="回路分類一覧" localSheetId="5">#REF!</definedName>
    <definedName name="回路分類一覧" localSheetId="6">#REF!</definedName>
    <definedName name="回路分類一覧">#REF!</definedName>
    <definedName name="受電接続負荷種別" localSheetId="5">#REF!</definedName>
    <definedName name="受電接続負荷種別" localSheetId="6">#REF!</definedName>
    <definedName name="受電接続負荷種別">#REF!</definedName>
    <definedName name="需要家受電電圧" localSheetId="5">#REF!</definedName>
    <definedName name="需要家受電電圧" localSheetId="6">#REF!</definedName>
    <definedName name="需要家受電電圧">#REF!</definedName>
    <definedName name="需要家受電方式" localSheetId="5">#REF!</definedName>
    <definedName name="需要家受電方式" localSheetId="6">#REF!</definedName>
    <definedName name="需要家受電方式">#REF!</definedName>
    <definedName name="設備種類" localSheetId="5">#REF!</definedName>
    <definedName name="設備種類" localSheetId="6">#REF!</definedName>
    <definedName name="設備種類">#REF!</definedName>
    <definedName name="蓄電池" localSheetId="7">[1]リスト①!#REF!</definedName>
    <definedName name="蓄電池" localSheetId="8">[1]リスト①!#REF!</definedName>
    <definedName name="蓄電池" localSheetId="9">[1]リスト①!#REF!</definedName>
    <definedName name="蓄電池">#REF!</definedName>
    <definedName name="電力会社" localSheetId="5">#REF!</definedName>
    <definedName name="電力会社" localSheetId="6">#REF!</definedName>
    <definedName name="電力会社">#REF!</definedName>
    <definedName name="二次側電圧一覧" localSheetId="5">#REF!</definedName>
    <definedName name="二次側電圧一覧" localSheetId="6">#REF!</definedName>
    <definedName name="二次側電圧一覧">#REF!</definedName>
    <definedName name="入力TR一覧" localSheetId="5">#REF!</definedName>
    <definedName name="入力TR一覧" localSheetId="6">#REF!</definedName>
    <definedName name="入力TR一覧">#REF!</definedName>
    <definedName name="負荷種別" localSheetId="5">#REF!</definedName>
    <definedName name="負荷種別" localSheetId="6">#REF!</definedName>
    <definedName name="負荷種別">#REF!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47" i="95" l="1"/>
  <c r="AF46" i="95"/>
  <c r="AF45" i="95"/>
  <c r="AF44" i="95"/>
  <c r="AF43" i="95"/>
  <c r="AF42" i="95"/>
  <c r="AF41" i="95"/>
  <c r="AF40" i="95"/>
  <c r="J2" i="40" l="1"/>
  <c r="J54" i="42" l="1"/>
  <c r="P54" i="42" s="1"/>
  <c r="H132" i="42" l="1"/>
  <c r="E132" i="42"/>
  <c r="V26" i="64" l="1"/>
  <c r="AH25" i="64"/>
  <c r="V25" i="64"/>
  <c r="AF16" i="74"/>
  <c r="AM15" i="74"/>
  <c r="AF15" i="74"/>
  <c r="P151" i="42"/>
  <c r="Q151" i="42" s="1"/>
  <c r="P150" i="42"/>
  <c r="Q150" i="42" s="1"/>
  <c r="V26" i="63"/>
  <c r="AH25" i="63"/>
  <c r="V25" i="63"/>
  <c r="AF16" i="73"/>
  <c r="AM15" i="73"/>
  <c r="AF15" i="73"/>
  <c r="P120" i="42"/>
  <c r="Q120" i="42" s="1"/>
  <c r="P119" i="42"/>
  <c r="Q119" i="42" s="1"/>
  <c r="V26" i="20"/>
  <c r="AH25" i="20"/>
  <c r="V25" i="20"/>
  <c r="V24" i="20"/>
  <c r="AL15" i="71"/>
  <c r="AF16" i="71"/>
  <c r="AF15" i="71"/>
  <c r="AF14" i="71"/>
  <c r="P89" i="42"/>
  <c r="Q89" i="42" s="1"/>
  <c r="P88" i="42"/>
  <c r="Q88" i="42" s="1"/>
  <c r="Z56" i="28"/>
  <c r="P55" i="42"/>
  <c r="Q55" i="42" s="1"/>
  <c r="P182" i="42" l="1"/>
  <c r="P181" i="42"/>
  <c r="P180" i="42"/>
  <c r="P175" i="42"/>
  <c r="P172" i="42"/>
  <c r="P171" i="42"/>
  <c r="P170" i="42"/>
  <c r="P167" i="42"/>
  <c r="P166" i="42"/>
  <c r="P162" i="42"/>
  <c r="P161" i="42"/>
  <c r="P160" i="42"/>
  <c r="P159" i="42"/>
  <c r="P158" i="42"/>
  <c r="P156" i="42"/>
  <c r="P155" i="42"/>
  <c r="P154" i="42"/>
  <c r="P153" i="42"/>
  <c r="P152" i="42"/>
  <c r="P149" i="42"/>
  <c r="P148" i="42"/>
  <c r="P147" i="42"/>
  <c r="P146" i="42"/>
  <c r="P145" i="42"/>
  <c r="P144" i="42"/>
  <c r="P143" i="42"/>
  <c r="P142" i="42"/>
  <c r="P141" i="42"/>
  <c r="P140" i="42"/>
  <c r="P139" i="42"/>
  <c r="P137" i="42"/>
  <c r="P134" i="42"/>
  <c r="P131" i="42"/>
  <c r="P130" i="42"/>
  <c r="P128" i="42"/>
  <c r="P127" i="42"/>
  <c r="P125" i="42"/>
  <c r="P124" i="42"/>
  <c r="P123" i="42"/>
  <c r="P122" i="42"/>
  <c r="P121" i="42"/>
  <c r="P118" i="42"/>
  <c r="P117" i="42"/>
  <c r="P116" i="42"/>
  <c r="P115" i="42"/>
  <c r="P114" i="42"/>
  <c r="P113" i="42"/>
  <c r="P112" i="42"/>
  <c r="P111" i="42"/>
  <c r="P110" i="42"/>
  <c r="P109" i="42"/>
  <c r="P108" i="42"/>
  <c r="P106" i="42"/>
  <c r="P103" i="42"/>
  <c r="P100" i="42"/>
  <c r="P99" i="42"/>
  <c r="P98" i="42"/>
  <c r="P97" i="42"/>
  <c r="P96" i="42"/>
  <c r="P94" i="42"/>
  <c r="P93" i="42"/>
  <c r="P92" i="42"/>
  <c r="P91" i="42"/>
  <c r="P90" i="42"/>
  <c r="P87" i="42"/>
  <c r="P86" i="42"/>
  <c r="P85" i="42"/>
  <c r="P84" i="42"/>
  <c r="P83" i="42"/>
  <c r="P82" i="42"/>
  <c r="P81" i="42"/>
  <c r="P80" i="42"/>
  <c r="P79" i="42"/>
  <c r="P78" i="42"/>
  <c r="P77" i="42"/>
  <c r="P75" i="42"/>
  <c r="P72" i="42"/>
  <c r="P70" i="42"/>
  <c r="P66" i="42"/>
  <c r="P65" i="42"/>
  <c r="P64" i="42"/>
  <c r="P62" i="42"/>
  <c r="P63" i="42"/>
  <c r="P61" i="42"/>
  <c r="P60" i="42"/>
  <c r="P59" i="42"/>
  <c r="P58" i="42"/>
  <c r="P53" i="42"/>
  <c r="P52" i="42"/>
  <c r="P51" i="42"/>
  <c r="P50" i="42"/>
  <c r="P48" i="42"/>
  <c r="P47" i="42"/>
  <c r="P46" i="42"/>
  <c r="P45" i="42"/>
  <c r="P44" i="42"/>
  <c r="P43" i="42"/>
  <c r="P10" i="42"/>
  <c r="P28" i="42"/>
  <c r="P27" i="42"/>
  <c r="P26" i="42"/>
  <c r="P25" i="42"/>
  <c r="U33" i="40"/>
  <c r="G43" i="74"/>
  <c r="G42" i="74"/>
  <c r="G43" i="73"/>
  <c r="G42" i="73"/>
  <c r="E42" i="73"/>
  <c r="G43" i="71"/>
  <c r="E43" i="71"/>
  <c r="G42" i="71"/>
  <c r="M35" i="71" l="1"/>
  <c r="D35" i="71"/>
  <c r="E138" i="42"/>
  <c r="P138" i="42" s="1"/>
  <c r="E107" i="42"/>
  <c r="P107" i="42" s="1"/>
  <c r="E76" i="42"/>
  <c r="P76" i="42" s="1"/>
  <c r="H168" i="42" l="1"/>
  <c r="E176" i="42" s="1"/>
  <c r="J135" i="42" s="1"/>
  <c r="H169" i="42"/>
  <c r="E177" i="42" s="1"/>
  <c r="R35" i="71"/>
  <c r="E163" i="42"/>
  <c r="AJ42" i="64" s="1"/>
  <c r="J162" i="42"/>
  <c r="J161" i="42"/>
  <c r="J160" i="42"/>
  <c r="J159" i="42"/>
  <c r="J131" i="42"/>
  <c r="J130" i="42"/>
  <c r="J129" i="42"/>
  <c r="J128" i="42"/>
  <c r="J100" i="42"/>
  <c r="J99" i="42"/>
  <c r="J98" i="42"/>
  <c r="J97" i="42"/>
  <c r="H101" i="42"/>
  <c r="AE7" i="64"/>
  <c r="AB7" i="64"/>
  <c r="AB7" i="63"/>
  <c r="AE7" i="63"/>
  <c r="AB7" i="20"/>
  <c r="AE7" i="20"/>
  <c r="U38" i="40"/>
  <c r="U46" i="40"/>
  <c r="U45" i="40"/>
  <c r="J105" i="42" l="1"/>
  <c r="P105" i="42" s="1"/>
  <c r="Q105" i="42" s="1"/>
  <c r="J136" i="42"/>
  <c r="P136" i="42" s="1"/>
  <c r="Q136" i="42" s="1"/>
  <c r="J177" i="42"/>
  <c r="P135" i="42"/>
  <c r="Q135" i="42" s="1"/>
  <c r="J104" i="42"/>
  <c r="P104" i="42" s="1"/>
  <c r="Q104" i="42" s="1"/>
  <c r="P168" i="42"/>
  <c r="J74" i="42"/>
  <c r="P169" i="42"/>
  <c r="AK14" i="17"/>
  <c r="AJ14" i="17"/>
  <c r="P14" i="17"/>
  <c r="AB5" i="17"/>
  <c r="X4" i="17"/>
  <c r="Q1" i="17"/>
  <c r="AB16" i="18"/>
  <c r="AA16" i="18"/>
  <c r="AB15" i="18"/>
  <c r="AA15" i="18"/>
  <c r="AB14" i="18"/>
  <c r="AA14" i="18"/>
  <c r="Q6" i="18"/>
  <c r="O5" i="18"/>
  <c r="J1" i="18"/>
  <c r="CD22" i="15"/>
  <c r="CC22" i="15"/>
  <c r="CD21" i="15"/>
  <c r="CC21" i="15"/>
  <c r="CD20" i="15"/>
  <c r="CC20" i="15"/>
  <c r="V19" i="15"/>
  <c r="CD18" i="15"/>
  <c r="CC18" i="15"/>
  <c r="CD17" i="15"/>
  <c r="CC17" i="15"/>
  <c r="CD16" i="15"/>
  <c r="CC16" i="15"/>
  <c r="CD15" i="15"/>
  <c r="CC15" i="15"/>
  <c r="BO6" i="15"/>
  <c r="BI5" i="15"/>
  <c r="AL1" i="15"/>
  <c r="AC15" i="14"/>
  <c r="AA15" i="14"/>
  <c r="Q6" i="14"/>
  <c r="O5" i="14"/>
  <c r="K1" i="14"/>
  <c r="AF17" i="13"/>
  <c r="AE17" i="13"/>
  <c r="AF16" i="13"/>
  <c r="AE16" i="13"/>
  <c r="AF15" i="13"/>
  <c r="AE15" i="13"/>
  <c r="AF14" i="13"/>
  <c r="AE14" i="13"/>
  <c r="AF13" i="13"/>
  <c r="AE13" i="13"/>
  <c r="Q6" i="13"/>
  <c r="O5" i="13"/>
  <c r="K1" i="13"/>
  <c r="J25" i="95"/>
  <c r="J26" i="95" s="1"/>
  <c r="I25" i="95"/>
  <c r="I26" i="95" s="1"/>
  <c r="H25" i="95"/>
  <c r="H26" i="95" s="1"/>
  <c r="G25" i="95"/>
  <c r="G26" i="95" s="1"/>
  <c r="F25" i="95"/>
  <c r="F26" i="95" s="1"/>
  <c r="E25" i="95"/>
  <c r="E26" i="95" s="1"/>
  <c r="D25" i="95"/>
  <c r="D26" i="95" s="1"/>
  <c r="C25" i="95"/>
  <c r="C26" i="95" s="1"/>
  <c r="AF23" i="95"/>
  <c r="AG23" i="95" s="1"/>
  <c r="Y6" i="95"/>
  <c r="V5" i="95"/>
  <c r="M33" i="25"/>
  <c r="D33" i="25"/>
  <c r="D29" i="25"/>
  <c r="G8" i="25"/>
  <c r="S6" i="25"/>
  <c r="R4" i="25"/>
  <c r="AH7" i="83"/>
  <c r="AJ4" i="83"/>
  <c r="AH7" i="8"/>
  <c r="AJ4" i="8"/>
  <c r="Y42" i="64"/>
  <c r="V35" i="64"/>
  <c r="V32" i="64"/>
  <c r="V24" i="64"/>
  <c r="V23" i="64"/>
  <c r="AL22" i="64"/>
  <c r="AD22" i="64"/>
  <c r="Q22" i="64"/>
  <c r="J22" i="64"/>
  <c r="AK20" i="64"/>
  <c r="X20" i="64"/>
  <c r="V19" i="64"/>
  <c r="AJ16" i="64"/>
  <c r="S16" i="64"/>
  <c r="AJ15" i="64"/>
  <c r="S15" i="64"/>
  <c r="J14" i="64"/>
  <c r="AE13" i="64"/>
  <c r="N13" i="64"/>
  <c r="AA10" i="64"/>
  <c r="AL7" i="64"/>
  <c r="AI6" i="64"/>
  <c r="AJ4" i="64"/>
  <c r="Y42" i="63"/>
  <c r="V35" i="63"/>
  <c r="V32" i="63"/>
  <c r="V24" i="63"/>
  <c r="V23" i="63"/>
  <c r="AL22" i="63"/>
  <c r="AD22" i="63"/>
  <c r="Q22" i="63"/>
  <c r="J22" i="63"/>
  <c r="AK20" i="63"/>
  <c r="Y20" i="63"/>
  <c r="V19" i="63"/>
  <c r="AJ16" i="63"/>
  <c r="S16" i="63"/>
  <c r="AJ15" i="63"/>
  <c r="S15" i="63"/>
  <c r="J14" i="63"/>
  <c r="AE13" i="63"/>
  <c r="N13" i="63"/>
  <c r="AA10" i="63"/>
  <c r="AL7" i="63"/>
  <c r="AI6" i="63"/>
  <c r="AJ4" i="63"/>
  <c r="Y42" i="20"/>
  <c r="V35" i="20"/>
  <c r="V32" i="20"/>
  <c r="V23" i="20"/>
  <c r="AL22" i="20"/>
  <c r="AD22" i="20"/>
  <c r="Q22" i="20"/>
  <c r="J22" i="20"/>
  <c r="AK20" i="20"/>
  <c r="Y20" i="20"/>
  <c r="V19" i="20"/>
  <c r="AJ16" i="20"/>
  <c r="S16" i="20"/>
  <c r="AJ15" i="20"/>
  <c r="S15" i="20"/>
  <c r="J14" i="20"/>
  <c r="AE13" i="20"/>
  <c r="N13" i="20"/>
  <c r="AA10" i="20"/>
  <c r="AL7" i="20"/>
  <c r="AI6" i="20"/>
  <c r="AJ4" i="20"/>
  <c r="B44" i="74"/>
  <c r="I43" i="74"/>
  <c r="E43" i="74"/>
  <c r="B43" i="74"/>
  <c r="I42" i="74"/>
  <c r="E42" i="74"/>
  <c r="B42" i="74"/>
  <c r="AH41" i="74"/>
  <c r="M39" i="74"/>
  <c r="D39" i="74"/>
  <c r="M38" i="74"/>
  <c r="D38" i="74"/>
  <c r="M37" i="74"/>
  <c r="D37" i="74"/>
  <c r="M36" i="74"/>
  <c r="D36" i="74"/>
  <c r="AH35" i="74"/>
  <c r="M35" i="74"/>
  <c r="D35" i="74"/>
  <c r="AN34" i="74"/>
  <c r="AH34" i="74"/>
  <c r="AH33" i="74"/>
  <c r="AH32" i="74"/>
  <c r="AH30" i="74"/>
  <c r="BI21" i="74"/>
  <c r="BH21" i="74"/>
  <c r="AF18" i="74"/>
  <c r="AF17" i="74"/>
  <c r="AF14" i="74"/>
  <c r="AF13" i="74"/>
  <c r="AM12" i="74"/>
  <c r="AF12" i="74"/>
  <c r="AM11" i="74"/>
  <c r="AF11" i="74"/>
  <c r="AF10" i="74"/>
  <c r="AO7" i="74"/>
  <c r="BH7" i="74" s="1"/>
  <c r="BI7" i="74" s="1"/>
  <c r="AM6" i="74"/>
  <c r="AL4" i="74"/>
  <c r="B44" i="73"/>
  <c r="I43" i="73"/>
  <c r="E43" i="73"/>
  <c r="B43" i="73"/>
  <c r="I42" i="73"/>
  <c r="B42" i="73"/>
  <c r="AH41" i="73"/>
  <c r="M39" i="73"/>
  <c r="D39" i="73"/>
  <c r="M38" i="73"/>
  <c r="D38" i="73"/>
  <c r="M37" i="73"/>
  <c r="D37" i="73"/>
  <c r="M36" i="73"/>
  <c r="D36" i="73"/>
  <c r="AH35" i="73"/>
  <c r="M35" i="73"/>
  <c r="D35" i="73"/>
  <c r="AN34" i="73"/>
  <c r="AH34" i="73"/>
  <c r="AH33" i="73"/>
  <c r="AH32" i="73"/>
  <c r="AH30" i="73"/>
  <c r="BI21" i="73"/>
  <c r="BH21" i="73"/>
  <c r="AF18" i="73"/>
  <c r="AF17" i="73"/>
  <c r="AF14" i="73"/>
  <c r="AF13" i="73"/>
  <c r="AM12" i="73"/>
  <c r="AF12" i="73"/>
  <c r="AM11" i="73"/>
  <c r="AF11" i="73"/>
  <c r="AF10" i="73"/>
  <c r="AO7" i="73"/>
  <c r="BH7" i="73" s="1"/>
  <c r="BI7" i="73" s="1"/>
  <c r="AM6" i="73"/>
  <c r="AL4" i="73"/>
  <c r="B44" i="71"/>
  <c r="I43" i="71"/>
  <c r="B43" i="71"/>
  <c r="I42" i="71"/>
  <c r="E42" i="71"/>
  <c r="B42" i="71"/>
  <c r="AH41" i="71"/>
  <c r="M39" i="71"/>
  <c r="D39" i="71"/>
  <c r="M38" i="71"/>
  <c r="D38" i="71"/>
  <c r="M37" i="71"/>
  <c r="D37" i="71"/>
  <c r="M36" i="71"/>
  <c r="D36" i="71"/>
  <c r="AH35" i="71"/>
  <c r="AN34" i="71"/>
  <c r="AH34" i="71"/>
  <c r="AH33" i="71"/>
  <c r="AH32" i="71"/>
  <c r="AH30" i="71"/>
  <c r="BI21" i="71"/>
  <c r="BH21" i="71"/>
  <c r="AF18" i="71"/>
  <c r="AF17" i="71"/>
  <c r="AF13" i="71"/>
  <c r="AM12" i="71"/>
  <c r="AF12" i="71"/>
  <c r="AM11" i="71"/>
  <c r="AF11" i="71"/>
  <c r="AF10" i="71"/>
  <c r="AO7" i="71"/>
  <c r="BH7" i="71" s="1"/>
  <c r="BI7" i="71" s="1"/>
  <c r="AM6" i="71"/>
  <c r="AL4" i="71"/>
  <c r="P59" i="40"/>
  <c r="BR59" i="40" s="1"/>
  <c r="BS59" i="40" s="1"/>
  <c r="H52" i="40"/>
  <c r="BR52" i="40" s="1"/>
  <c r="BS52" i="40" s="1"/>
  <c r="BR46" i="40"/>
  <c r="BS46" i="40" s="1"/>
  <c r="BR45" i="40"/>
  <c r="BS45" i="40" s="1"/>
  <c r="BR38" i="40"/>
  <c r="O34" i="40"/>
  <c r="O33" i="40"/>
  <c r="R19" i="40"/>
  <c r="BR19" i="40" s="1"/>
  <c r="AP18" i="40"/>
  <c r="R18" i="40"/>
  <c r="R17" i="40"/>
  <c r="BQ19" i="40" s="1"/>
  <c r="BS11" i="40"/>
  <c r="BR11" i="40"/>
  <c r="R10" i="40"/>
  <c r="BR10" i="40" s="1"/>
  <c r="BS10" i="40" s="1"/>
  <c r="R9" i="40"/>
  <c r="BR9" i="40" s="1"/>
  <c r="BS9" i="40" s="1"/>
  <c r="R8" i="40"/>
  <c r="BR8" i="40" s="1"/>
  <c r="BS8" i="40" s="1"/>
  <c r="AQ6" i="40"/>
  <c r="AP4" i="40"/>
  <c r="Z55" i="28"/>
  <c r="Z54" i="28"/>
  <c r="Z53" i="28"/>
  <c r="Z52" i="28"/>
  <c r="T51" i="28"/>
  <c r="T50" i="28"/>
  <c r="T49" i="28"/>
  <c r="T48" i="28"/>
  <c r="T47" i="28"/>
  <c r="T46" i="28"/>
  <c r="T45" i="28"/>
  <c r="T44" i="28"/>
  <c r="T43" i="28"/>
  <c r="Z42" i="28"/>
  <c r="T41" i="28"/>
  <c r="T40" i="28"/>
  <c r="T39" i="28"/>
  <c r="T38" i="28"/>
  <c r="T37" i="28"/>
  <c r="T36" i="28"/>
  <c r="T35" i="28"/>
  <c r="T34" i="28"/>
  <c r="T33" i="28"/>
  <c r="N31" i="28"/>
  <c r="N30" i="28"/>
  <c r="N29" i="28"/>
  <c r="N28" i="28"/>
  <c r="BQ38" i="40" s="1"/>
  <c r="N27" i="28"/>
  <c r="N25" i="28"/>
  <c r="N24" i="28"/>
  <c r="N23" i="28"/>
  <c r="N22" i="28"/>
  <c r="N21" i="28"/>
  <c r="N20" i="28"/>
  <c r="X17" i="28"/>
  <c r="X16" i="28"/>
  <c r="X15" i="28"/>
  <c r="X14" i="28"/>
  <c r="X13" i="28"/>
  <c r="AD4" i="28"/>
  <c r="E138" i="97"/>
  <c r="E137" i="97"/>
  <c r="H130" i="97"/>
  <c r="H129" i="97"/>
  <c r="H124" i="97"/>
  <c r="E124" i="97"/>
  <c r="H106" i="97"/>
  <c r="E106" i="97"/>
  <c r="H88" i="97"/>
  <c r="E88" i="97"/>
  <c r="F39" i="43"/>
  <c r="E31" i="43"/>
  <c r="F31" i="43" s="1"/>
  <c r="E30" i="43"/>
  <c r="F30" i="43" s="1"/>
  <c r="E29" i="43"/>
  <c r="F29" i="43" s="1"/>
  <c r="E28" i="43"/>
  <c r="F28" i="43" s="1"/>
  <c r="E27" i="43"/>
  <c r="F27" i="43" s="1"/>
  <c r="Q182" i="42"/>
  <c r="Q181" i="42"/>
  <c r="Q180" i="42"/>
  <c r="Q175" i="42"/>
  <c r="Q172" i="42"/>
  <c r="Q171" i="42"/>
  <c r="Q170" i="42"/>
  <c r="J170" i="42"/>
  <c r="Q167" i="42"/>
  <c r="Q166" i="42"/>
  <c r="H163" i="42"/>
  <c r="Q162" i="42"/>
  <c r="Q161" i="42"/>
  <c r="Q160" i="42"/>
  <c r="Q159" i="42"/>
  <c r="Q158" i="42"/>
  <c r="Q156" i="42"/>
  <c r="Q155" i="42"/>
  <c r="Q154" i="42"/>
  <c r="Q153" i="42"/>
  <c r="Q152" i="42"/>
  <c r="Q149" i="42"/>
  <c r="Q148" i="42"/>
  <c r="Q147" i="42"/>
  <c r="Q146" i="42"/>
  <c r="Q145" i="42"/>
  <c r="Q144" i="42"/>
  <c r="Q143" i="42"/>
  <c r="Q142" i="42"/>
  <c r="Q141" i="42"/>
  <c r="Q140" i="42"/>
  <c r="Q139" i="42"/>
  <c r="Q138" i="42"/>
  <c r="Q137" i="42"/>
  <c r="Q134" i="42"/>
  <c r="AJ42" i="63"/>
  <c r="Q131" i="42"/>
  <c r="Q130" i="42"/>
  <c r="P129" i="42"/>
  <c r="Q129" i="42" s="1"/>
  <c r="Q128" i="42"/>
  <c r="Q127" i="42"/>
  <c r="Q125" i="42"/>
  <c r="Q124" i="42"/>
  <c r="Q123" i="42"/>
  <c r="Q122" i="42"/>
  <c r="Q121" i="42"/>
  <c r="Q118" i="42"/>
  <c r="Q117" i="42"/>
  <c r="Q116" i="42"/>
  <c r="Q115" i="42"/>
  <c r="Q114" i="42"/>
  <c r="Q113" i="42"/>
  <c r="Q112" i="42"/>
  <c r="Q111" i="42"/>
  <c r="Q110" i="42"/>
  <c r="Q109" i="42"/>
  <c r="Q108" i="42"/>
  <c r="Q107" i="42"/>
  <c r="Q106" i="42"/>
  <c r="Q103" i="42"/>
  <c r="Q98" i="42"/>
  <c r="E101" i="42"/>
  <c r="AJ42" i="20" s="1"/>
  <c r="Q100" i="42"/>
  <c r="Q99" i="42"/>
  <c r="Q94" i="42"/>
  <c r="Q93" i="42"/>
  <c r="Q92" i="42"/>
  <c r="Q91" i="42"/>
  <c r="Q90" i="42"/>
  <c r="Q87" i="42"/>
  <c r="Q86" i="42"/>
  <c r="Q85" i="42"/>
  <c r="Q84" i="42"/>
  <c r="Q83" i="42"/>
  <c r="Q82" i="42"/>
  <c r="Q81" i="42"/>
  <c r="Q80" i="42"/>
  <c r="Q79" i="42"/>
  <c r="Q78" i="42"/>
  <c r="Q77" i="42"/>
  <c r="Q76" i="42"/>
  <c r="Q75" i="42"/>
  <c r="Q72" i="42"/>
  <c r="Q70" i="42"/>
  <c r="Q66" i="42"/>
  <c r="Q65" i="42"/>
  <c r="Q64" i="42"/>
  <c r="Q63" i="42"/>
  <c r="Q62" i="42"/>
  <c r="Q61" i="42"/>
  <c r="Q60" i="42"/>
  <c r="Q59" i="42"/>
  <c r="Q58" i="42"/>
  <c r="Q54" i="42"/>
  <c r="Q53" i="42"/>
  <c r="Q52" i="42"/>
  <c r="Q50" i="42"/>
  <c r="P49" i="42"/>
  <c r="Q49" i="42" s="1"/>
  <c r="Q48" i="42"/>
  <c r="Q47" i="42"/>
  <c r="Q46" i="42"/>
  <c r="Q45" i="42"/>
  <c r="Q44" i="42"/>
  <c r="Q43" i="42"/>
  <c r="P42" i="42"/>
  <c r="Q42" i="42" s="1"/>
  <c r="P41" i="42"/>
  <c r="Q41" i="42" s="1"/>
  <c r="P39" i="42"/>
  <c r="Q39" i="42" s="1"/>
  <c r="P38" i="42"/>
  <c r="Q38" i="42" s="1"/>
  <c r="P37" i="42"/>
  <c r="Q37" i="42" s="1"/>
  <c r="P36" i="42"/>
  <c r="Q36" i="42" s="1"/>
  <c r="P35" i="42"/>
  <c r="Q35" i="42" s="1"/>
  <c r="P34" i="42"/>
  <c r="Q34" i="42" s="1"/>
  <c r="P33" i="42"/>
  <c r="Q33" i="42" s="1"/>
  <c r="P32" i="42"/>
  <c r="Q32" i="42" s="1"/>
  <c r="P31" i="42"/>
  <c r="Q31" i="42" s="1"/>
  <c r="P30" i="42"/>
  <c r="Q30" i="42" s="1"/>
  <c r="P29" i="42"/>
  <c r="Q29" i="42" s="1"/>
  <c r="Q28" i="42"/>
  <c r="Q27" i="42"/>
  <c r="Q26" i="42"/>
  <c r="Q25" i="42"/>
  <c r="P24" i="42"/>
  <c r="Q24" i="42" s="1"/>
  <c r="P23" i="42"/>
  <c r="Q23" i="42" s="1"/>
  <c r="P22" i="42"/>
  <c r="Q22" i="42" s="1"/>
  <c r="P21" i="42"/>
  <c r="Q21" i="42" s="1"/>
  <c r="P20" i="42"/>
  <c r="Q20" i="42" s="1"/>
  <c r="J19" i="42"/>
  <c r="P19" i="42" s="1"/>
  <c r="Q19" i="42" s="1"/>
  <c r="J18" i="42"/>
  <c r="P18" i="42" s="1"/>
  <c r="Q18" i="42" s="1"/>
  <c r="P17" i="42"/>
  <c r="Q17" i="42" s="1"/>
  <c r="P16" i="42"/>
  <c r="Q16" i="42" s="1"/>
  <c r="P15" i="42"/>
  <c r="Q15" i="42" s="1"/>
  <c r="P14" i="42"/>
  <c r="Q14" i="42" s="1"/>
  <c r="P13" i="42"/>
  <c r="Q13" i="42" s="1"/>
  <c r="P12" i="42"/>
  <c r="Q12" i="42" s="1"/>
  <c r="P11" i="42"/>
  <c r="Q11" i="42" s="1"/>
  <c r="Q10" i="42"/>
  <c r="BQ71" i="96"/>
  <c r="BR71" i="96" s="1"/>
  <c r="BQ42" i="96"/>
  <c r="BR42" i="96" s="1"/>
  <c r="AV40" i="96"/>
  <c r="BQ39" i="96"/>
  <c r="BR39" i="96" s="1"/>
  <c r="J176" i="42" l="1"/>
  <c r="J73" i="42"/>
  <c r="P73" i="42" s="1"/>
  <c r="P177" i="42"/>
  <c r="P74" i="42"/>
  <c r="Q74" i="42" s="1"/>
  <c r="J173" i="42"/>
  <c r="AF55" i="95"/>
  <c r="R36" i="71"/>
  <c r="BR17" i="40"/>
  <c r="BS17" i="40" s="1"/>
  <c r="BQ18" i="40"/>
  <c r="R35" i="73"/>
  <c r="R38" i="74"/>
  <c r="R37" i="74"/>
  <c r="R36" i="74"/>
  <c r="R35" i="74"/>
  <c r="R38" i="71"/>
  <c r="Q96" i="42"/>
  <c r="Q97" i="42"/>
  <c r="R37" i="71"/>
  <c r="BR72" i="96"/>
  <c r="AG1" i="96" s="1"/>
  <c r="E13" i="43" s="1"/>
  <c r="AD34" i="40"/>
  <c r="R37" i="73"/>
  <c r="R39" i="74"/>
  <c r="BR18" i="40"/>
  <c r="BS19" i="40"/>
  <c r="BR33" i="40"/>
  <c r="R39" i="71"/>
  <c r="R36" i="73"/>
  <c r="Q169" i="42"/>
  <c r="N25" i="95"/>
  <c r="O25" i="95"/>
  <c r="AF60" i="95" s="1"/>
  <c r="P25" i="95"/>
  <c r="AF61" i="95" s="1"/>
  <c r="Q25" i="95"/>
  <c r="AF62" i="95" s="1"/>
  <c r="R25" i="95"/>
  <c r="AF63" i="95" s="1"/>
  <c r="K25" i="95"/>
  <c r="AF56" i="95" s="1"/>
  <c r="L25" i="95"/>
  <c r="AF57" i="95" s="1"/>
  <c r="M25" i="95"/>
  <c r="AF58" i="95" s="1"/>
  <c r="V34" i="40"/>
  <c r="P176" i="42"/>
  <c r="Z24" i="95"/>
  <c r="Q168" i="42"/>
  <c r="BQ33" i="40"/>
  <c r="BS38" i="40"/>
  <c r="R38" i="73"/>
  <c r="R39" i="73"/>
  <c r="P173" i="42" l="1"/>
  <c r="Q173" i="42" s="1"/>
  <c r="AG47" i="95"/>
  <c r="AF36" i="95"/>
  <c r="AG36" i="95" s="1"/>
  <c r="AF34" i="95"/>
  <c r="AG34" i="95" s="1"/>
  <c r="AF39" i="95"/>
  <c r="AG39" i="95" s="1"/>
  <c r="N26" i="95"/>
  <c r="AF59" i="95"/>
  <c r="AG59" i="95" s="1"/>
  <c r="R40" i="71"/>
  <c r="V24" i="95"/>
  <c r="BS18" i="40"/>
  <c r="BS33" i="40"/>
  <c r="R40" i="74"/>
  <c r="Y24" i="95"/>
  <c r="X24" i="95"/>
  <c r="W24" i="95"/>
  <c r="T24" i="95"/>
  <c r="S24" i="95"/>
  <c r="U24" i="95"/>
  <c r="R40" i="73"/>
  <c r="R26" i="95"/>
  <c r="AG63" i="95"/>
  <c r="AG57" i="95"/>
  <c r="L26" i="95"/>
  <c r="AG56" i="95"/>
  <c r="K26" i="95"/>
  <c r="AG62" i="95"/>
  <c r="Q26" i="95"/>
  <c r="U40" i="40"/>
  <c r="AF53" i="95"/>
  <c r="AG53" i="95" s="1"/>
  <c r="AF49" i="95"/>
  <c r="AG49" i="95" s="1"/>
  <c r="Q177" i="42"/>
  <c r="AF52" i="95"/>
  <c r="AG52" i="95" s="1"/>
  <c r="AF48" i="95"/>
  <c r="AG48" i="95" s="1"/>
  <c r="AG55" i="95"/>
  <c r="AF51" i="95"/>
  <c r="AG51" i="95" s="1"/>
  <c r="O16" i="95"/>
  <c r="AF54" i="95"/>
  <c r="AG54" i="95" s="1"/>
  <c r="AF50" i="95"/>
  <c r="AG50" i="95" s="1"/>
  <c r="AG61" i="95"/>
  <c r="P26" i="95"/>
  <c r="M26" i="95"/>
  <c r="AG58" i="95"/>
  <c r="AG60" i="95"/>
  <c r="O26" i="95"/>
  <c r="U39" i="40"/>
  <c r="AF37" i="95"/>
  <c r="AG37" i="95" s="1"/>
  <c r="AF33" i="95"/>
  <c r="AG33" i="95" s="1"/>
  <c r="AF29" i="95"/>
  <c r="AG29" i="95" s="1"/>
  <c r="AF26" i="95"/>
  <c r="AG26" i="95" s="1"/>
  <c r="L15" i="95"/>
  <c r="J174" i="42"/>
  <c r="AF32" i="95"/>
  <c r="AG32" i="95" s="1"/>
  <c r="AF28" i="95"/>
  <c r="AG28" i="95" s="1"/>
  <c r="AF25" i="95"/>
  <c r="AG25" i="95" s="1"/>
  <c r="Q176" i="42"/>
  <c r="AF31" i="95"/>
  <c r="AG31" i="95" s="1"/>
  <c r="AF24" i="95"/>
  <c r="AG24" i="95" s="1"/>
  <c r="AF35" i="95"/>
  <c r="AG35" i="95" s="1"/>
  <c r="AF27" i="95"/>
  <c r="AG27" i="95" s="1"/>
  <c r="AF38" i="95"/>
  <c r="AG38" i="95" s="1"/>
  <c r="AF30" i="95"/>
  <c r="AG30" i="95" s="1"/>
  <c r="Q73" i="42"/>
  <c r="Z25" i="95"/>
  <c r="P174" i="42" l="1"/>
  <c r="Q174" i="42" s="1"/>
  <c r="Q183" i="42" s="1"/>
  <c r="F1" i="42" s="1"/>
  <c r="E14" i="43" s="1"/>
  <c r="U25" i="95"/>
  <c r="AF66" i="95" s="1"/>
  <c r="AG66" i="95" s="1"/>
  <c r="AG42" i="95"/>
  <c r="T25" i="95"/>
  <c r="AF65" i="95" s="1"/>
  <c r="AG65" i="95" s="1"/>
  <c r="AG41" i="95"/>
  <c r="Y25" i="95"/>
  <c r="Y26" i="95" s="1"/>
  <c r="AG46" i="95"/>
  <c r="AG43" i="95"/>
  <c r="S25" i="95"/>
  <c r="AF64" i="95" s="1"/>
  <c r="AG64" i="95" s="1"/>
  <c r="AG40" i="95"/>
  <c r="W25" i="95"/>
  <c r="W26" i="95" s="1"/>
  <c r="AG44" i="95"/>
  <c r="X25" i="95"/>
  <c r="AF69" i="95" s="1"/>
  <c r="AG69" i="95" s="1"/>
  <c r="AG45" i="95"/>
  <c r="V25" i="95"/>
  <c r="AF67" i="95" s="1"/>
  <c r="AG67" i="95" s="1"/>
  <c r="B27" i="95"/>
  <c r="Z26" i="95"/>
  <c r="AF71" i="95"/>
  <c r="AG71" i="95" s="1"/>
  <c r="T26" i="95" l="1"/>
  <c r="S26" i="95"/>
  <c r="U26" i="95"/>
  <c r="X26" i="95"/>
  <c r="AF70" i="95"/>
  <c r="AG70" i="95" s="1"/>
  <c r="AF68" i="95"/>
  <c r="AG68" i="95" s="1"/>
  <c r="O1" i="95" s="1"/>
  <c r="E26" i="43" s="1"/>
  <c r="F26" i="43" s="1"/>
  <c r="V26" i="95"/>
  <c r="B28" i="95"/>
  <c r="E18" i="43"/>
  <c r="F18" i="43" s="1"/>
  <c r="E21" i="43"/>
  <c r="F21" i="43" s="1"/>
  <c r="E17" i="43"/>
  <c r="F17" i="43" s="1"/>
  <c r="E20" i="43"/>
  <c r="F20" i="43" s="1"/>
  <c r="E22" i="43"/>
  <c r="F22" i="43" s="1"/>
  <c r="E19" i="43"/>
  <c r="F19" i="43" s="1"/>
  <c r="E25" i="43"/>
  <c r="F25" i="43" s="1"/>
  <c r="E15" i="43"/>
  <c r="F15" i="43" s="1"/>
  <c r="E16" i="43"/>
  <c r="F16" i="43" s="1"/>
</calcChain>
</file>

<file path=xl/sharedStrings.xml><?xml version="1.0" encoding="utf-8"?>
<sst xmlns="http://schemas.openxmlformats.org/spreadsheetml/2006/main" count="2406" uniqueCount="966">
  <si>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</si>
  <si>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</si>
  <si>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</si>
  <si>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</si>
  <si>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</si>
  <si>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</si>
  <si>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</si>
  <si>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「事前のご確認」</t>
    <phoneticPr fontId="2"/>
  </si>
  <si>
    <t xml:space="preserve">⑵ </t>
    <phoneticPr fontId="2"/>
  </si>
  <si>
    <t>「入力シート」</t>
  </si>
  <si>
    <t>⑶ 様式5の3~様式5の8は、各シートへ記載を行ってください。</t>
    <rPh sb="8" eb="10">
      <t>ヨウシキ</t>
    </rPh>
    <phoneticPr fontId="2"/>
  </si>
  <si>
    <t>⑷ 最後に、</t>
    <rPh sb="2" eb="4">
      <t>サイゴ</t>
    </rPh>
    <phoneticPr fontId="2"/>
  </si>
  <si>
    <t>「おわりに」シート</t>
    <phoneticPr fontId="2"/>
  </si>
  <si>
    <t>でお申込方法をご確認の上、指定のメールアドレスにご提出ください。</t>
    <phoneticPr fontId="2"/>
  </si>
  <si>
    <t>～各シートの見方～</t>
    <rPh sb="1" eb="2">
      <t>カク</t>
    </rPh>
    <rPh sb="6" eb="8">
      <t>ミカタ</t>
    </rPh>
    <phoneticPr fontId="2"/>
  </si>
  <si>
    <t>：</t>
    <phoneticPr fontId="2"/>
  </si>
  <si>
    <t>【事前のご確認】</t>
    <rPh sb="1" eb="3">
      <t>ジゼン</t>
    </rPh>
    <rPh sb="5" eb="7">
      <t>カクニン</t>
    </rPh>
    <phoneticPr fontId="2"/>
  </si>
  <si>
    <t>※電圧が20kVを超える場合は特別高圧用の申込書でお申込みください。</t>
    <phoneticPr fontId="2"/>
  </si>
  <si>
    <t>※一部、本書類と記載例で異なる項目等がございますので、ご了承ください。</t>
    <rPh sb="1" eb="3">
      <t>イチブ</t>
    </rPh>
    <rPh sb="4" eb="5">
      <t>ホン</t>
    </rPh>
    <rPh sb="5" eb="7">
      <t>ショルイ</t>
    </rPh>
    <rPh sb="8" eb="11">
      <t>キサイレイ</t>
    </rPh>
    <rPh sb="12" eb="13">
      <t>コト</t>
    </rPh>
    <rPh sb="15" eb="18">
      <t>コウモクナド</t>
    </rPh>
    <rPh sb="28" eb="30">
      <t>リョウショウ</t>
    </rPh>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</si>
  <si>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</si>
  <si>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</si>
  <si>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</si>
  <si>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</si>
  <si>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</si>
  <si>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</si>
  <si>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</si>
  <si>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</si>
  <si>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</si>
  <si>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</si>
  <si>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</si>
  <si>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</si>
  <si>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</si>
  <si>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</si>
  <si>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</si>
  <si>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</si>
  <si>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</si>
  <si>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</si>
  <si>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</si>
  <si>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</si>
  <si>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</si>
  <si>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</si>
  <si>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</si>
  <si>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</si>
  <si>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</si>
  <si>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</si>
  <si>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</si>
  <si>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</si>
  <si>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</si>
  <si>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</si>
  <si>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</si>
  <si>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</si>
  <si>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</si>
  <si>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</si>
  <si>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</si>
  <si>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蓄電池特別措置適用有無</t>
    <rPh sb="0" eb="3">
      <t>チクデンチ</t>
    </rPh>
    <rPh sb="3" eb="5">
      <t>トクベツ</t>
    </rPh>
    <rPh sb="5" eb="7">
      <t>ソチ</t>
    </rPh>
    <rPh sb="7" eb="9">
      <t>テキヨウ</t>
    </rPh>
    <rPh sb="9" eb="11">
      <t>ウム</t>
    </rPh>
    <phoneticPr fontId="2"/>
  </si>
  <si>
    <t>【発電設備概要のご記入】</t>
    <rPh sb="1" eb="5">
      <t>ハツデンセツビ</t>
    </rPh>
    <rPh sb="5" eb="7">
      <t>ガイヨウ</t>
    </rPh>
    <phoneticPr fontId="2"/>
  </si>
  <si>
    <t>予備電線路希望の有無</t>
  </si>
  <si>
    <t>無</t>
    <rPh sb="0" eb="1">
      <t>ナシ</t>
    </rPh>
    <phoneticPr fontId="2"/>
  </si>
  <si>
    <t>予備線</t>
    <rPh sb="0" eb="2">
      <t>ヨビ</t>
    </rPh>
    <rPh sb="2" eb="3">
      <t>セン</t>
    </rPh>
    <phoneticPr fontId="2"/>
  </si>
  <si>
    <t>予備電源</t>
    <rPh sb="0" eb="4">
      <t>ヨビデンゲン</t>
    </rPh>
    <phoneticPr fontId="2"/>
  </si>
  <si>
    <t>サイバーセキュリティ対策</t>
    <rPh sb="10" eb="12">
      <t>タイサク</t>
    </rPh>
    <phoneticPr fontId="2"/>
  </si>
  <si>
    <t>✓</t>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</si>
  <si>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</si>
  <si>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</si>
  <si>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</si>
  <si>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既設</t>
    <rPh sb="0" eb="2">
      <t>キセツ</t>
    </rPh>
    <phoneticPr fontId="2"/>
  </si>
  <si>
    <t>新設</t>
    <rPh sb="0" eb="2">
      <t>シンセツ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</si>
  <si>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</si>
  <si>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</si>
  <si>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</si>
  <si>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</si>
  <si>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</si>
  <si>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</si>
  <si>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</si>
  <si>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</si>
  <si>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</si>
  <si>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</si>
  <si>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</si>
  <si>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</si>
  <si>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</si>
  <si>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</si>
  <si>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</si>
  <si>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</si>
  <si>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</si>
  <si>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</si>
  <si>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</si>
  <si>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</si>
  <si>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代表者氏名</t>
    <rPh sb="0" eb="3">
      <t>ダイヒョウシャ</t>
    </rPh>
    <rPh sb="3" eb="5">
      <t>シメイ</t>
    </rPh>
    <phoneticPr fontId="2"/>
  </si>
  <si>
    <t>様式１　代表者氏名</t>
    <rPh sb="0" eb="2">
      <t>ヨウシキ</t>
    </rPh>
    <rPh sb="4" eb="7">
      <t>ダイヒョウシャ</t>
    </rPh>
    <rPh sb="7" eb="9">
      <t>シメイ</t>
    </rPh>
    <phoneticPr fontId="2"/>
  </si>
  <si>
    <t>（フリガナ）</t>
    <phoneticPr fontId="2"/>
  </si>
  <si>
    <t>様式１　代表者氏名</t>
    <phoneticPr fontId="2"/>
  </si>
  <si>
    <t>事業者名</t>
    <phoneticPr fontId="2"/>
  </si>
  <si>
    <t>申込者氏名</t>
    <rPh sb="0" eb="2">
      <t>モウシコミ</t>
    </rPh>
    <rPh sb="2" eb="3">
      <t>シャ</t>
    </rPh>
    <rPh sb="3" eb="5">
      <t>シメイ</t>
    </rPh>
    <phoneticPr fontId="2"/>
  </si>
  <si>
    <t>発電設備等設置者名</t>
    <rPh sb="0" eb="4">
      <t>ハツデンセツビ</t>
    </rPh>
    <rPh sb="4" eb="5">
      <t>ナド</t>
    </rPh>
    <rPh sb="5" eb="8">
      <t>セッチシャ</t>
    </rPh>
    <rPh sb="8" eb="9">
      <t>メイ</t>
    </rPh>
    <phoneticPr fontId="2"/>
  </si>
  <si>
    <t>発電設備等設置者名</t>
  </si>
  <si>
    <t>東京電力パワーグリッド株式会社の子会社以外の場合は「無」を、​
子会社の場合は「有」をチェックしてください</t>
    <phoneticPr fontId="2"/>
  </si>
  <si>
    <t>発電者の名称（発電所名、仮称可）</t>
    <rPh sb="0" eb="3">
      <t>ハツデンシャ</t>
    </rPh>
    <rPh sb="4" eb="6">
      <t>メイショウ</t>
    </rPh>
    <phoneticPr fontId="2"/>
  </si>
  <si>
    <t>発電者の名称</t>
    <rPh sb="0" eb="3">
      <t>ハツデンシャ</t>
    </rPh>
    <rPh sb="4" eb="6">
      <t>メイショウ</t>
    </rPh>
    <phoneticPr fontId="2"/>
  </si>
  <si>
    <t>発電設備等設置場所</t>
    <rPh sb="0" eb="2">
      <t>ハツデン</t>
    </rPh>
    <rPh sb="2" eb="4">
      <t>セツビ</t>
    </rPh>
    <rPh sb="4" eb="5">
      <t>トウ</t>
    </rPh>
    <rPh sb="5" eb="7">
      <t>セッチ</t>
    </rPh>
    <rPh sb="7" eb="9">
      <t>バショ</t>
    </rPh>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</si>
  <si>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</si>
  <si>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</si>
  <si>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</si>
  <si>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</si>
  <si>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</si>
  <si>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</si>
  <si>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</si>
  <si>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</si>
  <si>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</si>
  <si>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連絡先</t>
    <rPh sb="0" eb="3">
      <t>レンラクサキ</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</si>
  <si>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</si>
  <si>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</si>
  <si>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</si>
  <si>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</si>
  <si>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</si>
  <si>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FAX</t>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</si>
  <si>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</si>
  <si>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</si>
  <si>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</si>
  <si>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</si>
  <si>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</si>
  <si>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</si>
  <si>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</si>
  <si>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</si>
  <si>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発電設備等の連系開始希望日（営業運転）</t>
    <rPh sb="0" eb="2">
      <t>ハツデン</t>
    </rPh>
    <rPh sb="2" eb="4">
      <t>セツビ</t>
    </rPh>
    <rPh sb="4" eb="5">
      <t>トウ</t>
    </rPh>
    <rPh sb="6" eb="8">
      <t>レンケイ</t>
    </rPh>
    <rPh sb="8" eb="10">
      <t>カイシ</t>
    </rPh>
    <rPh sb="10" eb="12">
      <t>キボウ</t>
    </rPh>
    <rPh sb="12" eb="13">
      <t>ビ</t>
    </rPh>
    <rPh sb="14" eb="16">
      <t>エイギョウ</t>
    </rPh>
    <rPh sb="16" eb="18">
      <t>ウンテン</t>
    </rPh>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</si>
  <si>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</si>
  <si>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</si>
  <si>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</si>
  <si>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</si>
  <si>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</si>
  <si>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</si>
  <si>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</si>
  <si>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</si>
  <si>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</si>
  <si>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</si>
  <si>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</si>
  <si>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</si>
  <si>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</si>
  <si>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</si>
  <si>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</si>
  <si>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</si>
  <si>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</si>
  <si>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</si>
  <si>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</si>
  <si>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</si>
  <si>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</si>
  <si>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</si>
  <si>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</si>
  <si>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</si>
  <si>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</si>
  <si>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</si>
  <si>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</si>
  <si>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（50Hzエリア：48.5/60Hzエリア：58.2［Hz］）</t>
    <phoneticPr fontId="2"/>
  </si>
  <si>
    <t>周波数低下時の運転継続時間：0.96pu時</t>
    <phoneticPr fontId="2"/>
  </si>
  <si>
    <t>（50Hzエリア：48.0/60Hzエリア：57.6［Hz］）</t>
    <phoneticPr fontId="2"/>
  </si>
  <si>
    <t>自動電圧調整装置（AVR）の定数（整定値）</t>
    <rPh sb="14" eb="16">
      <t>テイスウ</t>
    </rPh>
    <rPh sb="17" eb="20">
      <t>セイテイチ</t>
    </rPh>
    <phoneticPr fontId="2"/>
  </si>
  <si>
    <t>-</t>
    <phoneticPr fontId="2"/>
  </si>
  <si>
    <t>発電設備等の定格出力合計</t>
    <phoneticPr fontId="2"/>
  </si>
  <si>
    <t>（変更前）定格出力合計</t>
    <rPh sb="5" eb="11">
      <t>テイカクシュツリョクゴウケイ</t>
    </rPh>
    <phoneticPr fontId="2"/>
  </si>
  <si>
    <t>【発電設備等変更の有無】で新規以外を選択された方のみ入力ください</t>
    <phoneticPr fontId="2"/>
  </si>
  <si>
    <t>（発電に必要な所内電力を含む）</t>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</si>
  <si>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</si>
  <si>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</si>
  <si>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</si>
  <si>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</si>
  <si>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</si>
  <si>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</si>
  <si>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</si>
  <si>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</si>
  <si>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■続いて様式１~4までの記載内容を確認の上、様式5の3以降をご記載ください</t>
    <rPh sb="4" eb="6">
      <t>ヨウシキ</t>
    </rPh>
    <rPh sb="20" eb="21">
      <t>ウエ</t>
    </rPh>
    <phoneticPr fontId="2"/>
  </si>
  <si>
    <t>PCS台数</t>
    <rPh sb="3" eb="5">
      <t>ダイスウ</t>
    </rPh>
    <phoneticPr fontId="2"/>
  </si>
  <si>
    <t>おわりに</t>
    <phoneticPr fontId="2"/>
  </si>
  <si>
    <t>【提出書類対応状況のご確認】</t>
    <rPh sb="1" eb="9">
      <t>テイシュツショルイタイオウジョウキョウ</t>
    </rPh>
    <rPh sb="11" eb="13">
      <t>カクニン</t>
    </rPh>
    <phoneticPr fontId="2"/>
  </si>
  <si>
    <t>■提出書類ご対応状況</t>
    <rPh sb="1" eb="3">
      <t>テイシュツ</t>
    </rPh>
    <rPh sb="3" eb="5">
      <t>ショルイ</t>
    </rPh>
    <rPh sb="6" eb="8">
      <t>タイオウ</t>
    </rPh>
    <rPh sb="8" eb="10">
      <t>ジョウキョウ</t>
    </rPh>
    <phoneticPr fontId="2"/>
  </si>
  <si>
    <t>提出書類</t>
    <rPh sb="0" eb="2">
      <t>テイシュツ</t>
    </rPh>
    <rPh sb="2" eb="4">
      <t>ショルイ</t>
    </rPh>
    <phoneticPr fontId="2"/>
  </si>
  <si>
    <t>対応状況</t>
    <rPh sb="0" eb="4">
      <t>タイオウジョウキョウ</t>
    </rPh>
    <phoneticPr fontId="2"/>
  </si>
  <si>
    <t>任意記載</t>
    <rPh sb="0" eb="2">
      <t>ニンイ</t>
    </rPh>
    <rPh sb="2" eb="4">
      <t>キサイ</t>
    </rPh>
    <phoneticPr fontId="2"/>
  </si>
  <si>
    <t>※未記載でも不備にはなりません</t>
    <rPh sb="1" eb="2">
      <t>ミ</t>
    </rPh>
    <rPh sb="2" eb="4">
      <t>キサイ</t>
    </rPh>
    <rPh sb="6" eb="8">
      <t>フビ</t>
    </rPh>
    <phoneticPr fontId="2"/>
  </si>
  <si>
    <t>様式５の３（設備運用方法-発電機運転パターン、受電地点における受電電力パターン-）</t>
    <phoneticPr fontId="29"/>
  </si>
  <si>
    <t>様式５の４（単線結線図）</t>
    <phoneticPr fontId="29"/>
  </si>
  <si>
    <t>様式５の５（設備配置関連-設備レイアウト図-）</t>
    <phoneticPr fontId="29"/>
  </si>
  <si>
    <t>様式５の６（設備配置関連-敷地平面図-）</t>
    <phoneticPr fontId="29"/>
  </si>
  <si>
    <t>様式５の７（発電場所周辺地図）</t>
    <phoneticPr fontId="29"/>
  </si>
  <si>
    <t>様式５の８（工事工程表）</t>
    <phoneticPr fontId="29"/>
  </si>
  <si>
    <t>【申込方法のご確認】</t>
    <rPh sb="1" eb="3">
      <t>モウシコミ</t>
    </rPh>
    <rPh sb="3" eb="5">
      <t>ホウホウ</t>
    </rPh>
    <rPh sb="7" eb="9">
      <t>カクニン</t>
    </rPh>
    <phoneticPr fontId="2"/>
  </si>
  <si>
    <t>■申込方法</t>
    <rPh sb="1" eb="3">
      <t>モウシコミ</t>
    </rPh>
    <rPh sb="3" eb="5">
      <t>ホウホウ</t>
    </rPh>
    <phoneticPr fontId="2"/>
  </si>
  <si>
    <t>　 FITの場合は郵送、非FITの場合はメールでの請求となります.</t>
    <rPh sb="12" eb="13">
      <t>ヒ</t>
    </rPh>
    <rPh sb="17" eb="19">
      <t>バアイ</t>
    </rPh>
    <phoneticPr fontId="2"/>
  </si>
  <si>
    <t>メール構成</t>
    <rPh sb="3" eb="5">
      <t>コウセイ</t>
    </rPh>
    <phoneticPr fontId="2"/>
  </si>
  <si>
    <t>記載内容</t>
    <rPh sb="0" eb="2">
      <t>キサイ</t>
    </rPh>
    <rPh sb="2" eb="4">
      <t>ナイヨウ</t>
    </rPh>
    <phoneticPr fontId="2"/>
  </si>
  <si>
    <t>宛先メールアドレス</t>
    <rPh sb="0" eb="2">
      <t>アテサキ</t>
    </rPh>
    <phoneticPr fontId="2"/>
  </si>
  <si>
    <t>fit_setuzokukentou@tepco.co.jp</t>
  </si>
  <si>
    <t>件名</t>
    <rPh sb="0" eb="2">
      <t>ケンメイ</t>
    </rPh>
    <phoneticPr fontId="2"/>
  </si>
  <si>
    <t>【高圧】接続検討申込</t>
    <rPh sb="1" eb="3">
      <t>コウアツ</t>
    </rPh>
    <rPh sb="4" eb="10">
      <t>セツゾクケントウモウシコミ</t>
    </rPh>
    <phoneticPr fontId="2"/>
  </si>
  <si>
    <t>メール本文</t>
    <rPh sb="3" eb="5">
      <t>ホンブン</t>
    </rPh>
    <phoneticPr fontId="2"/>
  </si>
  <si>
    <t>書類のやり取りは、申請者への引用返信となるため、メールでのやり取りができる方が申請をお願いいたします。</t>
    <phoneticPr fontId="2"/>
  </si>
  <si>
    <t>＜入力シートへ</t>
    <phoneticPr fontId="2"/>
  </si>
  <si>
    <t>入力シートで記載した内容が反映されますので、情報の修正は入力シートでお願いいたします</t>
    <phoneticPr fontId="2"/>
  </si>
  <si>
    <t>おわりにへ＞</t>
    <phoneticPr fontId="2"/>
  </si>
  <si>
    <t>様式１</t>
    <rPh sb="0" eb="2">
      <t>ヨウシキ</t>
    </rPh>
    <phoneticPr fontId="2"/>
  </si>
  <si>
    <t>様式AP2高圧-20240410</t>
    <phoneticPr fontId="2"/>
  </si>
  <si>
    <t>接続検討申込書</t>
    <rPh sb="0" eb="7">
      <t>セツゾクケントウモウシコミショ</t>
    </rPh>
    <phoneticPr fontId="2"/>
  </si>
  <si>
    <t>東京電力パワーグリッド株式会社</t>
    <rPh sb="0" eb="4">
      <t>トウキョウデンリョク</t>
    </rPh>
    <rPh sb="11" eb="15">
      <t>カブシキガイシャ</t>
    </rPh>
    <phoneticPr fontId="2"/>
  </si>
  <si>
    <t>御中</t>
    <rPh sb="0" eb="2">
      <t>オンチュウ</t>
    </rPh>
    <phoneticPr fontId="2"/>
  </si>
  <si>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rPh sb="1" eb="3">
      <t>デンキ</t>
    </rPh>
    <rPh sb="8" eb="10">
      <t>カンケイ</t>
    </rPh>
    <rPh sb="18" eb="19">
      <t>ホカ</t>
    </rPh>
    <rPh sb="46" eb="47">
      <t>オヨ</t>
    </rPh>
    <rPh sb="48" eb="50">
      <t>カンケイ</t>
    </rPh>
    <rPh sb="52" eb="54">
      <t>イッパン</t>
    </rPh>
    <rPh sb="54" eb="55">
      <t>ソウ</t>
    </rPh>
    <rPh sb="55" eb="57">
      <t>ハイデン</t>
    </rPh>
    <rPh sb="57" eb="60">
      <t>ジギョウシャ</t>
    </rPh>
    <rPh sb="60" eb="61">
      <t>マタ</t>
    </rPh>
    <rPh sb="62" eb="64">
      <t>ハイデン</t>
    </rPh>
    <rPh sb="64" eb="66">
      <t>ジギョウ</t>
    </rPh>
    <rPh sb="66" eb="67">
      <t>シャ</t>
    </rPh>
    <rPh sb="68" eb="70">
      <t>ヤッカン</t>
    </rPh>
    <rPh sb="71" eb="73">
      <t>ヨウコウ</t>
    </rPh>
    <rPh sb="73" eb="74">
      <t>トウ</t>
    </rPh>
    <rPh sb="75" eb="77">
      <t>ショウニン</t>
    </rPh>
    <rPh sb="78" eb="79">
      <t>ウエ</t>
    </rPh>
    <rPh sb="80" eb="82">
      <t>イカ</t>
    </rPh>
    <phoneticPr fontId="2"/>
  </si>
  <si>
    <t>〒　　　　</t>
    <phoneticPr fontId="2"/>
  </si>
  <si>
    <t>住所　　　</t>
    <phoneticPr fontId="2"/>
  </si>
  <si>
    <t>(フリガナ)</t>
    <phoneticPr fontId="2"/>
  </si>
  <si>
    <t>事業者名</t>
    <rPh sb="0" eb="1">
      <t>コト</t>
    </rPh>
    <rPh sb="1" eb="2">
      <t>ギョウ</t>
    </rPh>
    <rPh sb="2" eb="3">
      <t>シャ</t>
    </rPh>
    <rPh sb="3" eb="4">
      <t>メイ</t>
    </rPh>
    <phoneticPr fontId="2"/>
  </si>
  <si>
    <t>申込者氏名</t>
    <rPh sb="0" eb="2">
      <t>モウシコミ</t>
    </rPh>
    <phoneticPr fontId="2"/>
  </si>
  <si>
    <t>　</t>
    <phoneticPr fontId="2"/>
  </si>
  <si>
    <t>　　（フリガナ）</t>
    <phoneticPr fontId="2"/>
  </si>
  <si>
    <t>（１）発電設備等設置者名
　　 （仮称可）</t>
    <rPh sb="7" eb="8">
      <t>トウ</t>
    </rPh>
    <rPh sb="17" eb="19">
      <t>カショウ</t>
    </rPh>
    <rPh sb="19" eb="20">
      <t>カ</t>
    </rPh>
    <phoneticPr fontId="2"/>
  </si>
  <si>
    <t>一般送配電事業者又は配電事業者の
同一法人又は親子法人等 該当有無</t>
    <rPh sb="8" eb="9">
      <t>マタ</t>
    </rPh>
    <rPh sb="10" eb="12">
      <t>ハイデン</t>
    </rPh>
    <rPh sb="12" eb="15">
      <t>ジギョウシャ</t>
    </rPh>
    <rPh sb="17" eb="22">
      <t>ドウイツホウジンマタ</t>
    </rPh>
    <phoneticPr fontId="2"/>
  </si>
  <si>
    <t>（２）発電者の名称
　　 （発電所名、仮称可）</t>
    <rPh sb="3" eb="5">
      <t>ハツデン</t>
    </rPh>
    <rPh sb="5" eb="6">
      <t>モノ</t>
    </rPh>
    <rPh sb="7" eb="9">
      <t>メイショウ</t>
    </rPh>
    <rPh sb="14" eb="16">
      <t>ハツデン</t>
    </rPh>
    <rPh sb="16" eb="17">
      <t>ショ</t>
    </rPh>
    <rPh sb="17" eb="18">
      <t>メイ</t>
    </rPh>
    <rPh sb="19" eb="21">
      <t>カショウ</t>
    </rPh>
    <rPh sb="21" eb="22">
      <t>カ</t>
    </rPh>
    <phoneticPr fontId="2"/>
  </si>
  <si>
    <t>（３）発電設備等設置場所</t>
    <rPh sb="3" eb="5">
      <t>ハツデン</t>
    </rPh>
    <rPh sb="5" eb="7">
      <t>セツビ</t>
    </rPh>
    <rPh sb="7" eb="8">
      <t>ナド</t>
    </rPh>
    <rPh sb="8" eb="10">
      <t>セッチ</t>
    </rPh>
    <rPh sb="10" eb="12">
      <t>バショ</t>
    </rPh>
    <phoneticPr fontId="2"/>
  </si>
  <si>
    <t>（４）連系先一般送配電事業者
　　　又は配電事業者</t>
    <rPh sb="3" eb="4">
      <t>レン</t>
    </rPh>
    <rPh sb="4" eb="5">
      <t>ケイ</t>
    </rPh>
    <rPh sb="5" eb="6">
      <t>サキ</t>
    </rPh>
    <rPh sb="6" eb="8">
      <t>イッパン</t>
    </rPh>
    <rPh sb="8" eb="9">
      <t>ソウ</t>
    </rPh>
    <rPh sb="9" eb="11">
      <t>ハイデン</t>
    </rPh>
    <rPh sb="11" eb="14">
      <t>ジギョウシャ</t>
    </rPh>
    <rPh sb="18" eb="19">
      <t>マタ</t>
    </rPh>
    <rPh sb="20" eb="22">
      <t>ハイデン</t>
    </rPh>
    <rPh sb="22" eb="25">
      <t>ジギョウシャ</t>
    </rPh>
    <phoneticPr fontId="2"/>
  </si>
  <si>
    <t>東京電力パワーグリッド株式会社</t>
    <phoneticPr fontId="2"/>
  </si>
  <si>
    <r>
      <t>（５）既設アクセス設備</t>
    </r>
    <r>
      <rPr>
        <vertAlign val="superscript"/>
        <sz val="8"/>
        <rFont val="ＭＳ 明朝"/>
        <family val="1"/>
        <charset val="128"/>
      </rPr>
      <t>※１</t>
    </r>
    <r>
      <rPr>
        <sz val="8"/>
        <rFont val="ＭＳ 明朝"/>
        <family val="1"/>
        <charset val="128"/>
      </rPr>
      <t xml:space="preserve">の有無
</t>
    </r>
    <r>
      <rPr>
        <sz val="6"/>
        <rFont val="ＭＳ 明朝"/>
        <family val="1"/>
        <charset val="128"/>
      </rPr>
      <t>※１：アクセス設備：発電設備等を送電系統に連系するための流通設備</t>
    </r>
    <rPh sb="3" eb="5">
      <t>キセツ</t>
    </rPh>
    <rPh sb="9" eb="11">
      <t>セツビ</t>
    </rPh>
    <rPh sb="14" eb="16">
      <t>ウム</t>
    </rPh>
    <phoneticPr fontId="2"/>
  </si>
  <si>
    <r>
      <t xml:space="preserve">（６）発電設備等変更の有無
</t>
    </r>
    <r>
      <rPr>
        <sz val="6"/>
        <rFont val="ＭＳ 明朝"/>
        <family val="1"/>
        <charset val="128"/>
      </rPr>
      <t>※新規の方は新規をご選択ください</t>
    </r>
    <rPh sb="3" eb="5">
      <t>ハツデン</t>
    </rPh>
    <rPh sb="5" eb="7">
      <t>セツビ</t>
    </rPh>
    <rPh sb="7" eb="8">
      <t>ナド</t>
    </rPh>
    <rPh sb="8" eb="10">
      <t>ヘンコウ</t>
    </rPh>
    <rPh sb="11" eb="13">
      <t>ウム</t>
    </rPh>
    <rPh sb="15" eb="17">
      <t>シンキ</t>
    </rPh>
    <rPh sb="18" eb="19">
      <t>カタ</t>
    </rPh>
    <rPh sb="20" eb="22">
      <t>シンキ</t>
    </rPh>
    <rPh sb="24" eb="26">
      <t>センタク</t>
    </rPh>
    <phoneticPr fontId="2"/>
  </si>
  <si>
    <r>
      <t>（７）契約種別</t>
    </r>
    <r>
      <rPr>
        <vertAlign val="superscript"/>
        <sz val="8"/>
        <rFont val="ＭＳ 明朝"/>
        <family val="1"/>
        <charset val="128"/>
      </rPr>
      <t>※２</t>
    </r>
    <r>
      <rPr>
        <sz val="8"/>
        <rFont val="ＭＳ 明朝"/>
        <family val="1"/>
        <charset val="128"/>
      </rPr>
      <t xml:space="preserve">（予定）　
</t>
    </r>
    <r>
      <rPr>
        <sz val="6"/>
        <rFont val="ＭＳ 明朝"/>
        <family val="1"/>
        <charset val="128"/>
      </rPr>
      <t>※２：入札の対象（FIT/FIP）をご確認のうえ、ご記入下さい。</t>
    </r>
    <rPh sb="3" eb="5">
      <t>ケイヤク</t>
    </rPh>
    <rPh sb="5" eb="7">
      <t>シュベツ</t>
    </rPh>
    <rPh sb="10" eb="12">
      <t>ヨテイ</t>
    </rPh>
    <phoneticPr fontId="2"/>
  </si>
  <si>
    <t>（８）連絡先</t>
    <rPh sb="3" eb="5">
      <t>レンラク</t>
    </rPh>
    <rPh sb="5" eb="6">
      <t>サキ</t>
    </rPh>
    <phoneticPr fontId="2"/>
  </si>
  <si>
    <t>【連絡先】</t>
    <phoneticPr fontId="2"/>
  </si>
  <si>
    <t>〒</t>
    <phoneticPr fontId="2"/>
  </si>
  <si>
    <t xml:space="preserve">住所 </t>
    <rPh sb="0" eb="2">
      <t>ジュウショ</t>
    </rPh>
    <phoneticPr fontId="2"/>
  </si>
  <si>
    <t>担当者名</t>
  </si>
  <si>
    <t>【技術的事項に関する連絡先】</t>
    <rPh sb="1" eb="3">
      <t>ギジュツ</t>
    </rPh>
    <rPh sb="3" eb="4">
      <t>テキ</t>
    </rPh>
    <rPh sb="4" eb="6">
      <t>ジコウ</t>
    </rPh>
    <rPh sb="7" eb="8">
      <t>カン</t>
    </rPh>
    <rPh sb="10" eb="13">
      <t>レンラクサキ</t>
    </rPh>
    <phoneticPr fontId="2"/>
  </si>
  <si>
    <t xml:space="preserve">住所 </t>
    <phoneticPr fontId="2"/>
  </si>
  <si>
    <t>（９）特記事項</t>
    <rPh sb="3" eb="5">
      <t>トッキ</t>
    </rPh>
    <rPh sb="5" eb="7">
      <t>ジコウ</t>
    </rPh>
    <phoneticPr fontId="2"/>
  </si>
  <si>
    <t>最寄りの電柱番号</t>
    <rPh sb="0" eb="2">
      <t>モヨ</t>
    </rPh>
    <rPh sb="4" eb="6">
      <t>デンチュウ</t>
    </rPh>
    <rPh sb="6" eb="8">
      <t>バンゴウ</t>
    </rPh>
    <phoneticPr fontId="2"/>
  </si>
  <si>
    <t>希望する売電方法</t>
    <rPh sb="0" eb="2">
      <t>キボウ</t>
    </rPh>
    <rPh sb="4" eb="8">
      <t>バイデンホウホウ</t>
    </rPh>
    <phoneticPr fontId="2"/>
  </si>
  <si>
    <t>既設アクセス設備の受電地点特定番号
(03から始まる22桁の番号)</t>
    <rPh sb="0" eb="2">
      <t>キセツ</t>
    </rPh>
    <rPh sb="6" eb="8">
      <t>セツビ</t>
    </rPh>
    <rPh sb="9" eb="13">
      <t>ジュデンチテン</t>
    </rPh>
    <rPh sb="13" eb="17">
      <t>トクテイバンゴウ</t>
    </rPh>
    <rPh sb="23" eb="24">
      <t>ハジ</t>
    </rPh>
    <rPh sb="28" eb="29">
      <t>ケタ</t>
    </rPh>
    <rPh sb="30" eb="32">
      <t>バンゴウ</t>
    </rPh>
    <phoneticPr fontId="2"/>
  </si>
  <si>
    <t>蓄電池特別措置適用有無</t>
    <rPh sb="0" eb="3">
      <t>チクデンチ</t>
    </rPh>
    <rPh sb="3" eb="7">
      <t>トクベツソチ</t>
    </rPh>
    <rPh sb="7" eb="11">
      <t>テキヨウウム</t>
    </rPh>
    <phoneticPr fontId="2"/>
  </si>
  <si>
    <t>※電力広域的運営推進機関、一般送配電事業者又は配電事業者は、本申込書の情報を系統アクセス業務の実施のために使用します。</t>
    <rPh sb="21" eb="22">
      <t>マタ</t>
    </rPh>
    <rPh sb="23" eb="25">
      <t>ハイデン</t>
    </rPh>
    <rPh sb="25" eb="28">
      <t>ジギョウシャ</t>
    </rPh>
    <phoneticPr fontId="2"/>
  </si>
  <si>
    <t>様式 2</t>
    <rPh sb="0" eb="2">
      <t>ヨウシキ</t>
    </rPh>
    <phoneticPr fontId="2"/>
  </si>
  <si>
    <t>発電設備等の概要</t>
    <rPh sb="0" eb="5">
      <t>ハツデンセツビトウ</t>
    </rPh>
    <rPh sb="6" eb="8">
      <t>ガイヨウ</t>
    </rPh>
    <phoneticPr fontId="2"/>
  </si>
  <si>
    <t>発電設備等設置者名</t>
    <rPh sb="0" eb="5">
      <t>ハツデンセツビトウ</t>
    </rPh>
    <rPh sb="5" eb="9">
      <t>セッチシャメイ</t>
    </rPh>
    <phoneticPr fontId="2"/>
  </si>
  <si>
    <t>１．希望時期</t>
    <rPh sb="2" eb="4">
      <t>キボウ</t>
    </rPh>
    <rPh sb="4" eb="6">
      <t>ジキ</t>
    </rPh>
    <phoneticPr fontId="2"/>
  </si>
  <si>
    <t>項目数</t>
    <rPh sb="0" eb="3">
      <t>コウモクスウ</t>
    </rPh>
    <phoneticPr fontId="2"/>
  </si>
  <si>
    <t>入力済項目数</t>
    <rPh sb="0" eb="3">
      <t>ニュウリョクズミ</t>
    </rPh>
    <rPh sb="3" eb="6">
      <t>コウモクスウ</t>
    </rPh>
    <phoneticPr fontId="2"/>
  </si>
  <si>
    <r>
      <t>（１）アクセス設備</t>
    </r>
    <r>
      <rPr>
        <vertAlign val="superscript"/>
        <sz val="9"/>
        <rFont val="ＭＳ 明朝"/>
        <family val="1"/>
        <charset val="128"/>
      </rPr>
      <t>※３</t>
    </r>
    <r>
      <rPr>
        <sz val="9"/>
        <rFont val="ＭＳ 明朝"/>
        <family val="1"/>
        <charset val="128"/>
      </rPr>
      <t>の運用開始希望日</t>
    </r>
    <rPh sb="7" eb="9">
      <t>セツビ</t>
    </rPh>
    <rPh sb="12" eb="14">
      <t>ウンヨウ</t>
    </rPh>
    <rPh sb="14" eb="16">
      <t>カイシ</t>
    </rPh>
    <rPh sb="16" eb="19">
      <t>キボウビ</t>
    </rPh>
    <phoneticPr fontId="2"/>
  </si>
  <si>
    <r>
      <t>（２）発電設備等の連系開始希望日（試運転）</t>
    </r>
    <r>
      <rPr>
        <vertAlign val="superscript"/>
        <sz val="9"/>
        <rFont val="ＭＳ 明朝"/>
        <family val="1"/>
        <charset val="128"/>
      </rPr>
      <t>※４</t>
    </r>
    <rPh sb="3" eb="5">
      <t>ハツデン</t>
    </rPh>
    <rPh sb="5" eb="7">
      <t>セツビ</t>
    </rPh>
    <rPh sb="7" eb="8">
      <t>トウ</t>
    </rPh>
    <rPh sb="9" eb="10">
      <t>レン</t>
    </rPh>
    <rPh sb="10" eb="11">
      <t>ケイ</t>
    </rPh>
    <rPh sb="11" eb="13">
      <t>カイシ</t>
    </rPh>
    <rPh sb="13" eb="16">
      <t>キボウビ</t>
    </rPh>
    <rPh sb="17" eb="20">
      <t>シウンテン</t>
    </rPh>
    <phoneticPr fontId="2"/>
  </si>
  <si>
    <t>（３）発電設備等の連系開始希望日（営業運転）</t>
    <rPh sb="17" eb="19">
      <t>エイギョウ</t>
    </rPh>
    <rPh sb="19" eb="21">
      <t>ウンテン</t>
    </rPh>
    <phoneticPr fontId="2"/>
  </si>
  <si>
    <t>（４）発電量調整供給又は振替供給の終了希望日     〔発電量調整供給又は振替供給の希望契約期間〕</t>
    <phoneticPr fontId="2"/>
  </si>
  <si>
    <t>希望日
有無</t>
    <rPh sb="0" eb="3">
      <t>キボウビ</t>
    </rPh>
    <rPh sb="4" eb="6">
      <t>ウム</t>
    </rPh>
    <phoneticPr fontId="2"/>
  </si>
  <si>
    <t>終了
希望日</t>
    <rPh sb="0" eb="2">
      <t>シュウリョウ</t>
    </rPh>
    <rPh sb="3" eb="6">
      <t>キボウビ</t>
    </rPh>
    <phoneticPr fontId="2"/>
  </si>
  <si>
    <t>年間</t>
    <rPh sb="0" eb="2">
      <t>ネンカン</t>
    </rPh>
    <phoneticPr fontId="2"/>
  </si>
  <si>
    <t>※３：アクセス設備：発電場所と送電系統を接続する設備　※４：運転開始前の試運転など、送電系統への送電電力を初めて発生させる希望日を記載してください。</t>
    <rPh sb="15" eb="17">
      <t>ソウデン</t>
    </rPh>
    <phoneticPr fontId="2"/>
  </si>
  <si>
    <t>２．希望受電電圧・予備電線路希望の有無</t>
    <rPh sb="2" eb="4">
      <t>キボウ</t>
    </rPh>
    <rPh sb="4" eb="6">
      <t>ジュデン</t>
    </rPh>
    <rPh sb="6" eb="8">
      <t>デンアツ</t>
    </rPh>
    <rPh sb="9" eb="11">
      <t>ヨビ</t>
    </rPh>
    <rPh sb="11" eb="13">
      <t>デンセン</t>
    </rPh>
    <rPh sb="13" eb="14">
      <t>ロ</t>
    </rPh>
    <rPh sb="14" eb="16">
      <t>キボウ</t>
    </rPh>
    <rPh sb="17" eb="19">
      <t>ウム</t>
    </rPh>
    <phoneticPr fontId="2"/>
  </si>
  <si>
    <r>
      <t>（１）希望受電電圧</t>
    </r>
    <r>
      <rPr>
        <vertAlign val="superscript"/>
        <sz val="9"/>
        <rFont val="ＭＳ 明朝"/>
        <family val="1"/>
        <charset val="128"/>
      </rPr>
      <t>※５</t>
    </r>
    <rPh sb="3" eb="5">
      <t>キボウ</t>
    </rPh>
    <rPh sb="5" eb="7">
      <t>ジュデン</t>
    </rPh>
    <rPh sb="7" eb="9">
      <t>デンアツ</t>
    </rPh>
    <phoneticPr fontId="2"/>
  </si>
  <si>
    <t>（２）予備電線路希望の有無</t>
    <rPh sb="3" eb="5">
      <t>ヨビ</t>
    </rPh>
    <rPh sb="5" eb="7">
      <t>デンセン</t>
    </rPh>
    <rPh sb="7" eb="8">
      <t>ロ</t>
    </rPh>
    <rPh sb="8" eb="10">
      <t>キボウ</t>
    </rPh>
    <rPh sb="11" eb="13">
      <t>ウム</t>
    </rPh>
    <phoneticPr fontId="2"/>
  </si>
  <si>
    <t>予備送電サービス契約電力</t>
    <rPh sb="0" eb="4">
      <t>ヨビソウデン</t>
    </rPh>
    <rPh sb="8" eb="12">
      <t>ケイヤクデンリョク</t>
    </rPh>
    <phoneticPr fontId="2"/>
  </si>
  <si>
    <t>※５：接続検討の結果、希望受電電圧以外となる場合もございます。</t>
    <rPh sb="3" eb="5">
      <t>セツゾク</t>
    </rPh>
    <rPh sb="5" eb="7">
      <t>ケントウ</t>
    </rPh>
    <rPh sb="8" eb="10">
      <t>ケッカ</t>
    </rPh>
    <rPh sb="11" eb="13">
      <t>キボウ</t>
    </rPh>
    <rPh sb="13" eb="15">
      <t>ジュデン</t>
    </rPh>
    <phoneticPr fontId="2"/>
  </si>
  <si>
    <t>３．電源種別</t>
    <rPh sb="2" eb="4">
      <t>デンゲン</t>
    </rPh>
    <rPh sb="4" eb="6">
      <t>シュベツ</t>
    </rPh>
    <phoneticPr fontId="2"/>
  </si>
  <si>
    <t>※６：発電機定格出力1,000kWを超えるもの。　      ※７：発電機定格出力1,000kW以下のもの。</t>
    <rPh sb="3" eb="6">
      <t>ハツデンキ</t>
    </rPh>
    <rPh sb="6" eb="8">
      <t>テイカク</t>
    </rPh>
    <rPh sb="8" eb="10">
      <t>シュツリョク</t>
    </rPh>
    <rPh sb="18" eb="19">
      <t>コ</t>
    </rPh>
    <phoneticPr fontId="2"/>
  </si>
  <si>
    <t>※８：バイオマスに該当する廃棄物のみを燃焼するものを含みます。</t>
    <rPh sb="9" eb="11">
      <t>ガイトウ</t>
    </rPh>
    <rPh sb="13" eb="16">
      <t>ハイキブツ</t>
    </rPh>
    <rPh sb="19" eb="21">
      <t>ネンショウ</t>
    </rPh>
    <rPh sb="26" eb="27">
      <t>フク</t>
    </rPh>
    <phoneticPr fontId="2"/>
  </si>
  <si>
    <t>※９：地域資源バイオマスに該当する場合は、様式１「（9）特記事項」にその旨記載願います。なお、その場合で燃料貯蔵や技術に</t>
    <rPh sb="3" eb="5">
      <t>チイキ</t>
    </rPh>
    <rPh sb="5" eb="7">
      <t>シゲン</t>
    </rPh>
    <rPh sb="13" eb="15">
      <t>ガイトウ</t>
    </rPh>
    <rPh sb="17" eb="19">
      <t>バアイ</t>
    </rPh>
    <phoneticPr fontId="2"/>
  </si>
  <si>
    <t>　　由来する制御等により出力抑制が困難となる見込みである場合も様式１「（9）特記事項」にその旨記載願います。</t>
    <phoneticPr fontId="2"/>
  </si>
  <si>
    <r>
      <t>４．発電設備等の定格出力合計</t>
    </r>
    <r>
      <rPr>
        <vertAlign val="superscript"/>
        <sz val="9"/>
        <rFont val="ＭＳ 明朝"/>
        <family val="1"/>
        <charset val="128"/>
      </rPr>
      <t>※10</t>
    </r>
    <rPh sb="2" eb="4">
      <t>ハツデン</t>
    </rPh>
    <rPh sb="4" eb="6">
      <t>セツビ</t>
    </rPh>
    <rPh sb="6" eb="7">
      <t>トウ</t>
    </rPh>
    <rPh sb="8" eb="10">
      <t>テイカク</t>
    </rPh>
    <rPh sb="10" eb="12">
      <t>シュツリョク</t>
    </rPh>
    <rPh sb="12" eb="14">
      <t>ゴウケイ</t>
    </rPh>
    <phoneticPr fontId="2"/>
  </si>
  <si>
    <t>（１）変更前</t>
    <rPh sb="3" eb="5">
      <t>ヘンコウ</t>
    </rPh>
    <rPh sb="5" eb="6">
      <t>マエ</t>
    </rPh>
    <phoneticPr fontId="2"/>
  </si>
  <si>
    <t>kW （℃）</t>
    <phoneticPr fontId="2"/>
  </si>
  <si>
    <t>（２）変更後　</t>
    <rPh sb="3" eb="5">
      <t>ヘンコウ</t>
    </rPh>
    <rPh sb="5" eb="6">
      <t>ゴ</t>
    </rPh>
    <phoneticPr fontId="2"/>
  </si>
  <si>
    <t>※10：ガスタービン等、外気温により発電出力が変化する場合には、各温度における発電出力を記載してください。</t>
    <rPh sb="10" eb="11">
      <t>トウ</t>
    </rPh>
    <rPh sb="12" eb="15">
      <t>ガイキオン</t>
    </rPh>
    <rPh sb="18" eb="20">
      <t>ハツデン</t>
    </rPh>
    <rPh sb="20" eb="22">
      <t>シュツリョク</t>
    </rPh>
    <rPh sb="23" eb="25">
      <t>ヘンカ</t>
    </rPh>
    <rPh sb="27" eb="29">
      <t>バアイ</t>
    </rPh>
    <rPh sb="32" eb="33">
      <t>カク</t>
    </rPh>
    <rPh sb="33" eb="35">
      <t>オンド</t>
    </rPh>
    <rPh sb="39" eb="41">
      <t>ハツデン</t>
    </rPh>
    <rPh sb="41" eb="43">
      <t>シュツリョク</t>
    </rPh>
    <rPh sb="44" eb="46">
      <t>キサイ</t>
    </rPh>
    <phoneticPr fontId="2"/>
  </si>
  <si>
    <r>
      <t>５．受電地点における受電電力（送電系統への送電電力）</t>
    </r>
    <r>
      <rPr>
        <vertAlign val="superscript"/>
        <sz val="9"/>
        <rFont val="ＭＳ 明朝"/>
        <family val="1"/>
        <charset val="128"/>
      </rPr>
      <t>※11</t>
    </r>
    <rPh sb="2" eb="4">
      <t>ジュデン</t>
    </rPh>
    <rPh sb="4" eb="6">
      <t>チテン</t>
    </rPh>
    <rPh sb="10" eb="12">
      <t>ジュデン</t>
    </rPh>
    <rPh sb="12" eb="14">
      <t>デンリョク</t>
    </rPh>
    <rPh sb="15" eb="17">
      <t>ソウデン</t>
    </rPh>
    <rPh sb="17" eb="19">
      <t>ケイトウ</t>
    </rPh>
    <rPh sb="21" eb="23">
      <t>ソウデン</t>
    </rPh>
    <rPh sb="23" eb="25">
      <t>デンリョク</t>
    </rPh>
    <phoneticPr fontId="2"/>
  </si>
  <si>
    <r>
      <t>最大</t>
    </r>
    <r>
      <rPr>
        <vertAlign val="superscript"/>
        <sz val="9"/>
        <rFont val="ＭＳ 明朝"/>
        <family val="1"/>
        <charset val="128"/>
      </rPr>
      <t>※12</t>
    </r>
    <rPh sb="0" eb="2">
      <t>サイダイ</t>
    </rPh>
    <phoneticPr fontId="2"/>
  </si>
  <si>
    <t>（２）変更後</t>
    <rPh sb="3" eb="5">
      <t>ヘンコウ</t>
    </rPh>
    <rPh sb="5" eb="6">
      <t>ゴ</t>
    </rPh>
    <phoneticPr fontId="2"/>
  </si>
  <si>
    <t>最大</t>
    <rPh sb="0" eb="2">
      <t>サイダイ</t>
    </rPh>
    <phoneticPr fontId="2"/>
  </si>
  <si>
    <t>最小</t>
    <rPh sb="0" eb="2">
      <t>サイショウ</t>
    </rPh>
    <phoneticPr fontId="2"/>
  </si>
  <si>
    <t>※11：ガスタービン等、外気温により発電出力が変化する場合には、各温度における受電電力を記載してください。</t>
    <rPh sb="10" eb="11">
      <t>トウ</t>
    </rPh>
    <rPh sb="12" eb="15">
      <t>ガイキオン</t>
    </rPh>
    <rPh sb="18" eb="20">
      <t>ハツデン</t>
    </rPh>
    <rPh sb="20" eb="22">
      <t>シュツリョク</t>
    </rPh>
    <rPh sb="23" eb="25">
      <t>ヘンカ</t>
    </rPh>
    <rPh sb="27" eb="29">
      <t>バアイ</t>
    </rPh>
    <rPh sb="32" eb="33">
      <t>カク</t>
    </rPh>
    <rPh sb="33" eb="35">
      <t>オンド</t>
    </rPh>
    <rPh sb="39" eb="41">
      <t>ジュデン</t>
    </rPh>
    <rPh sb="41" eb="43">
      <t>デンリョク</t>
    </rPh>
    <rPh sb="44" eb="46">
      <t>キサイ</t>
    </rPh>
    <phoneticPr fontId="2"/>
  </si>
  <si>
    <t>※12：連系地点において、受電電力がない（連系地点からの需要供給のみ）場合は、０を記載してください。</t>
    <rPh sb="4" eb="5">
      <t>レン</t>
    </rPh>
    <rPh sb="5" eb="6">
      <t>ケイ</t>
    </rPh>
    <rPh sb="6" eb="8">
      <t>チテン</t>
    </rPh>
    <rPh sb="13" eb="15">
      <t>ジュデン</t>
    </rPh>
    <rPh sb="15" eb="17">
      <t>デンリョク</t>
    </rPh>
    <rPh sb="21" eb="23">
      <t>レ</t>
    </rPh>
    <rPh sb="23" eb="25">
      <t>チテン</t>
    </rPh>
    <rPh sb="28" eb="30">
      <t>ジュヨウ</t>
    </rPh>
    <rPh sb="30" eb="32">
      <t>キ</t>
    </rPh>
    <rPh sb="35" eb="37">
      <t>バアイ</t>
    </rPh>
    <rPh sb="41" eb="43">
      <t>キサイ</t>
    </rPh>
    <phoneticPr fontId="2"/>
  </si>
  <si>
    <t xml:space="preserve"> </t>
    <phoneticPr fontId="2"/>
  </si>
  <si>
    <t>６．自家消費電力（発電に必要な所内電力を含む）</t>
    <rPh sb="2" eb="4">
      <t>ジカ</t>
    </rPh>
    <rPh sb="4" eb="6">
      <t>ショウヒ</t>
    </rPh>
    <rPh sb="6" eb="8">
      <t>デンリョク</t>
    </rPh>
    <rPh sb="9" eb="11">
      <t>ハツデン</t>
    </rPh>
    <rPh sb="12" eb="14">
      <t>ヒツヨウ</t>
    </rPh>
    <rPh sb="15" eb="17">
      <t>ショナイ</t>
    </rPh>
    <rPh sb="17" eb="19">
      <t>デンリョク</t>
    </rPh>
    <rPh sb="20" eb="21">
      <t>フク</t>
    </rPh>
    <phoneticPr fontId="2"/>
  </si>
  <si>
    <t xml:space="preserve">kW </t>
    <phoneticPr fontId="2"/>
  </si>
  <si>
    <t>（力率</t>
    <rPh sb="1" eb="2">
      <t>リキ</t>
    </rPh>
    <rPh sb="2" eb="3">
      <t>リツ</t>
    </rPh>
    <phoneticPr fontId="2"/>
  </si>
  <si>
    <t>%）</t>
    <phoneticPr fontId="2"/>
  </si>
  <si>
    <r>
      <t>最小</t>
    </r>
    <r>
      <rPr>
        <vertAlign val="superscript"/>
        <sz val="9"/>
        <rFont val="ＭＳ 明朝"/>
        <family val="1"/>
        <charset val="128"/>
      </rPr>
      <t>※13</t>
    </r>
    <rPh sb="0" eb="2">
      <t>サイショウ</t>
    </rPh>
    <phoneticPr fontId="2"/>
  </si>
  <si>
    <t>※13：発電の有無に拘わらず必要となる負荷設備の容量を記載してください。</t>
    <rPh sb="4" eb="6">
      <t>ハツデン</t>
    </rPh>
    <rPh sb="7" eb="9">
      <t>ウム</t>
    </rPh>
    <rPh sb="10" eb="11">
      <t>カカ</t>
    </rPh>
    <rPh sb="14" eb="16">
      <t>ヒツヨウ</t>
    </rPh>
    <rPh sb="19" eb="21">
      <t>フカ</t>
    </rPh>
    <rPh sb="21" eb="23">
      <t>セツビ</t>
    </rPh>
    <rPh sb="24" eb="26">
      <t>ヨウリョウ</t>
    </rPh>
    <rPh sb="27" eb="29">
      <t>キサイ</t>
    </rPh>
    <phoneticPr fontId="2"/>
  </si>
  <si>
    <t>７．サイバーセキュリティ対策</t>
    <rPh sb="12" eb="14">
      <t>タイサク</t>
    </rPh>
    <phoneticPr fontId="2"/>
  </si>
  <si>
    <t>【留意事項】系統連系に際して、サイバーセキュリティ対策の実施、セキュリティ管理責任者を通知いただく必要があるため、</t>
    <rPh sb="1" eb="3">
      <t>リュウイ</t>
    </rPh>
    <rPh sb="3" eb="5">
      <t>ジコウ</t>
    </rPh>
    <rPh sb="6" eb="10">
      <t>ケイトウレンケイ</t>
    </rPh>
    <rPh sb="11" eb="12">
      <t>サイ</t>
    </rPh>
    <rPh sb="25" eb="27">
      <t>タイサク</t>
    </rPh>
    <rPh sb="28" eb="30">
      <t>ジッシ</t>
    </rPh>
    <rPh sb="37" eb="39">
      <t>カンリ</t>
    </rPh>
    <rPh sb="39" eb="41">
      <t>セキニン</t>
    </rPh>
    <rPh sb="41" eb="42">
      <t>シャ</t>
    </rPh>
    <rPh sb="43" eb="45">
      <t>ツウチ</t>
    </rPh>
    <rPh sb="49" eb="51">
      <t>ヒツヨウ</t>
    </rPh>
    <phoneticPr fontId="2"/>
  </si>
  <si>
    <t>　　　　　　その確認をさせていただきます。</t>
    <rPh sb="8" eb="10">
      <t>カクニン</t>
    </rPh>
    <phoneticPr fontId="2"/>
  </si>
  <si>
    <t>対策</t>
    <rPh sb="0" eb="2">
      <t>タイサク</t>
    </rPh>
    <phoneticPr fontId="2"/>
  </si>
  <si>
    <t>　系統連系技術要件に基づいた以下のサイバーセキュリティ対策を実施します。</t>
    <phoneticPr fontId="2"/>
  </si>
  <si>
    <t>・事業用電気工作物（発電事業の用に供するものに限る。）は、電力制御システムセキュリティガイドラインに
　準拠すること。
・自家用電気工作物（発電事業の用に供するもの及び小規模事業用電気工作物を除く。）に係る遠隔監視システム及び
　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phoneticPr fontId="2"/>
  </si>
  <si>
    <t>セキュリティ管理責任者：  　</t>
    <phoneticPr fontId="2"/>
  </si>
  <si>
    <t>様式３</t>
    <rPh sb="0" eb="2">
      <t>ヨウシキ</t>
    </rPh>
    <phoneticPr fontId="2"/>
  </si>
  <si>
    <t>主要設備仕様（直流発電設備等）</t>
    <phoneticPr fontId="2"/>
  </si>
  <si>
    <t>発電設備等設置者名</t>
    <rPh sb="0" eb="2">
      <t>ハツデン</t>
    </rPh>
    <rPh sb="2" eb="4">
      <t>セツビ</t>
    </rPh>
    <rPh sb="4" eb="5">
      <t>トウ</t>
    </rPh>
    <rPh sb="5" eb="7">
      <t>セッチ</t>
    </rPh>
    <rPh sb="7" eb="8">
      <t>シャ</t>
    </rPh>
    <phoneticPr fontId="2"/>
  </si>
  <si>
    <t>入力項目数</t>
    <rPh sb="0" eb="5">
      <t>ニュウリョクコウモクスウ</t>
    </rPh>
    <phoneticPr fontId="2"/>
  </si>
  <si>
    <t>残項目数</t>
    <rPh sb="0" eb="4">
      <t>ザンコウモクスウ</t>
    </rPh>
    <phoneticPr fontId="2"/>
  </si>
  <si>
    <t>号発電機</t>
    <rPh sb="0" eb="1">
      <t>ゴウ</t>
    </rPh>
    <rPh sb="1" eb="4">
      <t>ハツデンキ</t>
    </rPh>
    <phoneticPr fontId="2"/>
  </si>
  <si>
    <t>１．一般</t>
    <rPh sb="2" eb="4">
      <t>イッパン</t>
    </rPh>
    <phoneticPr fontId="2"/>
  </si>
  <si>
    <t>（１）原動機の種類（内燃機関、風力、太陽光など）</t>
    <rPh sb="3" eb="6">
      <t>ゲンドウキ</t>
    </rPh>
    <rPh sb="7" eb="9">
      <t>シュルイ</t>
    </rPh>
    <rPh sb="10" eb="12">
      <t>ナイネン</t>
    </rPh>
    <rPh sb="12" eb="14">
      <t>キカン</t>
    </rPh>
    <rPh sb="15" eb="17">
      <t>フウリョク</t>
    </rPh>
    <rPh sb="18" eb="21">
      <t>タイヨウコウ</t>
    </rPh>
    <phoneticPr fontId="2"/>
  </si>
  <si>
    <t>（２）発電機台数（PCSまたは逆変換装置の台数）</t>
    <rPh sb="3" eb="6">
      <t>ハツデンキ</t>
    </rPh>
    <rPh sb="6" eb="8">
      <t>ダイスウ</t>
    </rPh>
    <rPh sb="15" eb="18">
      <t>ギャクヘンカン</t>
    </rPh>
    <rPh sb="18" eb="20">
      <t>ソウチ</t>
    </rPh>
    <rPh sb="21" eb="23">
      <t>ダイスウ</t>
    </rPh>
    <phoneticPr fontId="2"/>
  </si>
  <si>
    <t>（３）運転可能周波数</t>
    <rPh sb="3" eb="5">
      <t>ウンテン</t>
    </rPh>
    <rPh sb="5" eb="7">
      <t>カノウ</t>
    </rPh>
    <rPh sb="7" eb="10">
      <t>シュウハスウ</t>
    </rPh>
    <phoneticPr fontId="2"/>
  </si>
  <si>
    <t>（４）連続運転可能周波数</t>
    <rPh sb="3" eb="5">
      <t>レンゾク</t>
    </rPh>
    <rPh sb="5" eb="7">
      <t>ウンテン</t>
    </rPh>
    <rPh sb="7" eb="9">
      <t>カノウ</t>
    </rPh>
    <rPh sb="9" eb="12">
      <t>シュウハスウ</t>
    </rPh>
    <phoneticPr fontId="2"/>
  </si>
  <si>
    <t>（５）周波数低下時の
　　　運転継続時間</t>
    <rPh sb="3" eb="9">
      <t>シュウハスウテイカジ</t>
    </rPh>
    <phoneticPr fontId="2"/>
  </si>
  <si>
    <t>0.97pu時（50Hzエリア：48.5/60Hzエリア：58.2［Hz］）</t>
  </si>
  <si>
    <t>[分]</t>
    <rPh sb="1" eb="2">
      <t>フン</t>
    </rPh>
    <phoneticPr fontId="2"/>
  </si>
  <si>
    <t>0.96pu時（50Hzエリア：48.0/60Hzエリア：57.6［Hz］）</t>
  </si>
  <si>
    <t>※１：北海道エリアの場合は、「0.97pu時」は「連続」が要件となるほか、「0.96pu時」欄の記載は不要</t>
    <phoneticPr fontId="2"/>
  </si>
  <si>
    <t>２．昇圧用変圧器</t>
    <rPh sb="2" eb="3">
      <t>ショウ</t>
    </rPh>
    <rPh sb="3" eb="4">
      <t>アツ</t>
    </rPh>
    <rPh sb="4" eb="5">
      <t>ヨウ</t>
    </rPh>
    <rPh sb="5" eb="8">
      <t>ヘンアツキ</t>
    </rPh>
    <phoneticPr fontId="2"/>
  </si>
  <si>
    <t>（１）定格容量</t>
    <rPh sb="3" eb="5">
      <t>テイカク</t>
    </rPh>
    <rPh sb="5" eb="7">
      <t>ヨウリョウ</t>
    </rPh>
    <phoneticPr fontId="2"/>
  </si>
  <si>
    <t>（２）定格１次電圧／２次電圧</t>
    <rPh sb="3" eb="5">
      <t>テイカク</t>
    </rPh>
    <rPh sb="6" eb="7">
      <t>ジ</t>
    </rPh>
    <rPh sb="7" eb="9">
      <t>デンアツ</t>
    </rPh>
    <rPh sb="11" eb="12">
      <t>ジ</t>
    </rPh>
    <rPh sb="12" eb="14">
      <t>デンアツ</t>
    </rPh>
    <phoneticPr fontId="2"/>
  </si>
  <si>
    <t>V</t>
    <phoneticPr fontId="2"/>
  </si>
  <si>
    <t>/</t>
    <phoneticPr fontId="2"/>
  </si>
  <si>
    <t>（３）タップ切替器仕様</t>
    <rPh sb="6" eb="8">
      <t>キリカエ</t>
    </rPh>
    <rPh sb="8" eb="9">
      <t>キ</t>
    </rPh>
    <rPh sb="9" eb="11">
      <t>シヨウ</t>
    </rPh>
    <phoneticPr fontId="2"/>
  </si>
  <si>
    <t>タップ切り替え機能有無</t>
    <phoneticPr fontId="2"/>
  </si>
  <si>
    <t>タップ数</t>
    <rPh sb="3" eb="4">
      <t>スウ</t>
    </rPh>
    <phoneticPr fontId="2"/>
  </si>
  <si>
    <t>電圧調整範囲</t>
    <rPh sb="0" eb="2">
      <t>デンアツ</t>
    </rPh>
    <rPh sb="2" eb="4">
      <t>チョウセイ</t>
    </rPh>
    <rPh sb="4" eb="6">
      <t>ハンイ</t>
    </rPh>
    <phoneticPr fontId="2"/>
  </si>
  <si>
    <t>（４）％インピーダンス（変圧器定格容量ベース）</t>
    <rPh sb="12" eb="15">
      <t>ヘンアツキ</t>
    </rPh>
    <rPh sb="15" eb="17">
      <t>テイカク</t>
    </rPh>
    <rPh sb="17" eb="19">
      <t>ヨウリョウ</t>
    </rPh>
    <phoneticPr fontId="2"/>
  </si>
  <si>
    <t>３．直流発電機</t>
    <rPh sb="2" eb="4">
      <t>チョクリュウ</t>
    </rPh>
    <rPh sb="4" eb="7">
      <t>ハツデンキ</t>
    </rPh>
    <phoneticPr fontId="2"/>
  </si>
  <si>
    <t>直流発電装置</t>
    <rPh sb="0" eb="2">
      <t>チョクリュウ</t>
    </rPh>
    <rPh sb="2" eb="4">
      <t>ハツデン</t>
    </rPh>
    <rPh sb="4" eb="6">
      <t>ソウチ</t>
    </rPh>
    <phoneticPr fontId="2"/>
  </si>
  <si>
    <t>逆変換装置（インバータ）</t>
    <phoneticPr fontId="2"/>
  </si>
  <si>
    <t>直流最大出力</t>
    <rPh sb="0" eb="2">
      <t>チョクリュウ</t>
    </rPh>
    <rPh sb="2" eb="4">
      <t>サイダイ</t>
    </rPh>
    <rPh sb="4" eb="6">
      <t>シュツリョク</t>
    </rPh>
    <phoneticPr fontId="2"/>
  </si>
  <si>
    <t>電気方式</t>
    <rPh sb="0" eb="2">
      <t>デンキ</t>
    </rPh>
    <rPh sb="2" eb="4">
      <t>ホウシキ</t>
    </rPh>
    <phoneticPr fontId="2"/>
  </si>
  <si>
    <t>最高使用電圧</t>
    <rPh sb="0" eb="2">
      <t>サイコウ</t>
    </rPh>
    <rPh sb="2" eb="4">
      <t>シヨウ</t>
    </rPh>
    <rPh sb="4" eb="6">
      <t>デンアツ</t>
    </rPh>
    <phoneticPr fontId="2"/>
  </si>
  <si>
    <t>定格電圧</t>
    <rPh sb="0" eb="2">
      <t>テイカク</t>
    </rPh>
    <rPh sb="2" eb="4">
      <t>デンアツ</t>
    </rPh>
    <phoneticPr fontId="2"/>
  </si>
  <si>
    <t>通電電流制限値</t>
    <rPh sb="0" eb="2">
      <t>ツウデン</t>
    </rPh>
    <rPh sb="2" eb="4">
      <t>デンリュウ</t>
    </rPh>
    <rPh sb="4" eb="7">
      <t>セイゲンチ</t>
    </rPh>
    <phoneticPr fontId="2"/>
  </si>
  <si>
    <t>定格出力</t>
    <rPh sb="0" eb="2">
      <t>テイカク</t>
    </rPh>
    <rPh sb="2" eb="4">
      <t>シュツリョク</t>
    </rPh>
    <phoneticPr fontId="2"/>
  </si>
  <si>
    <t>その他特記事項</t>
    <rPh sb="2" eb="3">
      <t>タ</t>
    </rPh>
    <rPh sb="3" eb="5">
      <t>トッキ</t>
    </rPh>
    <rPh sb="5" eb="7">
      <t>ジコウ</t>
    </rPh>
    <phoneticPr fontId="2"/>
  </si>
  <si>
    <t>力率（定格）</t>
    <rPh sb="0" eb="1">
      <t>リキ</t>
    </rPh>
    <rPh sb="1" eb="2">
      <t>リツ</t>
    </rPh>
    <rPh sb="3" eb="5">
      <t>テイカク</t>
    </rPh>
    <phoneticPr fontId="2"/>
  </si>
  <si>
    <t>力率（運転可能範囲）</t>
    <rPh sb="0" eb="1">
      <t>リキ</t>
    </rPh>
    <rPh sb="1" eb="2">
      <t>リツ</t>
    </rPh>
    <rPh sb="3" eb="5">
      <t>ウンテン</t>
    </rPh>
    <rPh sb="5" eb="7">
      <t>カノウ</t>
    </rPh>
    <rPh sb="7" eb="9">
      <t>ハンイ</t>
    </rPh>
    <phoneticPr fontId="2"/>
  </si>
  <si>
    <t>主回路方式</t>
    <rPh sb="0" eb="1">
      <t>シュ</t>
    </rPh>
    <rPh sb="1" eb="3">
      <t>カイロ</t>
    </rPh>
    <rPh sb="3" eb="5">
      <t>ホウシキ</t>
    </rPh>
    <phoneticPr fontId="2"/>
  </si>
  <si>
    <t>出力制御方式</t>
    <rPh sb="0" eb="2">
      <t>シュツリョク</t>
    </rPh>
    <rPh sb="2" eb="4">
      <t>セイギョ</t>
    </rPh>
    <rPh sb="4" eb="6">
      <t>ホウシキ</t>
    </rPh>
    <phoneticPr fontId="2"/>
  </si>
  <si>
    <t>絶縁変圧器</t>
    <rPh sb="0" eb="2">
      <t>ゼツエン</t>
    </rPh>
    <rPh sb="2" eb="5">
      <t>ヘンアツキ</t>
    </rPh>
    <phoneticPr fontId="2"/>
  </si>
  <si>
    <t>直流分子検出
レベル</t>
    <rPh sb="0" eb="6">
      <t>チョクリュウブンシケンシュツ</t>
    </rPh>
    <phoneticPr fontId="2"/>
  </si>
  <si>
    <t>A</t>
    <phoneticPr fontId="2"/>
  </si>
  <si>
    <t>最大短絡電流・遮断時間</t>
    <rPh sb="0" eb="2">
      <t>サイダイ</t>
    </rPh>
    <rPh sb="2" eb="4">
      <t>タンラク</t>
    </rPh>
    <rPh sb="4" eb="6">
      <t>デンリュウ</t>
    </rPh>
    <rPh sb="7" eb="9">
      <t>シャダン</t>
    </rPh>
    <rPh sb="9" eb="11">
      <t>ジカン</t>
    </rPh>
    <phoneticPr fontId="2"/>
  </si>
  <si>
    <t>ＦＲＴ要件適用の有無</t>
  </si>
  <si>
    <t>（測定データ）</t>
    <rPh sb="1" eb="3">
      <t>ソクテイ</t>
    </rPh>
    <phoneticPr fontId="2"/>
  </si>
  <si>
    <t>高周波</t>
    <rPh sb="0" eb="3">
      <t>コウシュウハ</t>
    </rPh>
    <phoneticPr fontId="2"/>
  </si>
  <si>
    <r>
      <t>（電波障害</t>
    </r>
    <r>
      <rPr>
        <sz val="9"/>
        <color indexed="17"/>
        <rFont val="ＭＳ 明朝"/>
        <family val="1"/>
        <charset val="128"/>
      </rPr>
      <t>、</t>
    </r>
    <r>
      <rPr>
        <sz val="9"/>
        <rFont val="ＭＳ 明朝"/>
        <family val="1"/>
        <charset val="128"/>
      </rPr>
      <t>伝導障害）対策</t>
    </r>
    <rPh sb="1" eb="3">
      <t>デンパ</t>
    </rPh>
    <rPh sb="3" eb="5">
      <t>ショウガイ</t>
    </rPh>
    <rPh sb="6" eb="8">
      <t>デンドウ</t>
    </rPh>
    <rPh sb="8" eb="10">
      <t>ショウガイ</t>
    </rPh>
    <rPh sb="11" eb="13">
      <t>タイサク</t>
    </rPh>
    <phoneticPr fontId="2"/>
  </si>
  <si>
    <t>自由記述欄</t>
    <rPh sb="0" eb="5">
      <t>ジユウキジュツラン</t>
    </rPh>
    <phoneticPr fontId="2"/>
  </si>
  <si>
    <t>高調波電流歪率</t>
    <rPh sb="0" eb="3">
      <t>コウチョウハ</t>
    </rPh>
    <rPh sb="3" eb="5">
      <t>デンリュウ</t>
    </rPh>
    <rPh sb="5" eb="6">
      <t>ユガ</t>
    </rPh>
    <rPh sb="6" eb="7">
      <t>リツ</t>
    </rPh>
    <phoneticPr fontId="2"/>
  </si>
  <si>
    <t>（総合）</t>
    <rPh sb="1" eb="3">
      <t>ソウゴウ</t>
    </rPh>
    <phoneticPr fontId="2"/>
  </si>
  <si>
    <t xml:space="preserve">% </t>
    <phoneticPr fontId="2"/>
  </si>
  <si>
    <t>以下</t>
    <rPh sb="0" eb="2">
      <t>イカ</t>
    </rPh>
    <phoneticPr fontId="2"/>
  </si>
  <si>
    <t>（各次最大）</t>
    <rPh sb="1" eb="2">
      <t>カク</t>
    </rPh>
    <rPh sb="2" eb="3">
      <t>ツギ</t>
    </rPh>
    <rPh sb="3" eb="5">
      <t>サイダイ</t>
    </rPh>
    <phoneticPr fontId="2"/>
  </si>
  <si>
    <t>第</t>
    <rPh sb="0" eb="1">
      <t>ダイ</t>
    </rPh>
    <phoneticPr fontId="2"/>
  </si>
  <si>
    <t>次</t>
    <rPh sb="0" eb="1">
      <t>ツギ</t>
    </rPh>
    <phoneticPr fontId="2"/>
  </si>
  <si>
    <t>その他</t>
    <rPh sb="2" eb="3">
      <t>タ</t>
    </rPh>
    <phoneticPr fontId="2"/>
  </si>
  <si>
    <t>おわりに＞</t>
  </si>
  <si>
    <t>※１：北海道エリアの場合は、「0.97pu時」は「連続」が要件となるほか、「0.96pu時」欄の記載は不要</t>
  </si>
  <si>
    <t>発電設備仕様（逆変換装置）</t>
    <rPh sb="0" eb="2">
      <t>ハツデン</t>
    </rPh>
    <rPh sb="2" eb="4">
      <t>セツビ</t>
    </rPh>
    <rPh sb="4" eb="6">
      <t>シヨウ</t>
    </rPh>
    <rPh sb="7" eb="8">
      <t>ギャク</t>
    </rPh>
    <rPh sb="8" eb="10">
      <t>ヘンカン</t>
    </rPh>
    <rPh sb="10" eb="12">
      <t>ソウチ</t>
    </rPh>
    <phoneticPr fontId="2"/>
  </si>
  <si>
    <t>発電設備等設置者名</t>
    <rPh sb="0" eb="2">
      <t>ハツデン</t>
    </rPh>
    <rPh sb="2" eb="4">
      <t>セツビ</t>
    </rPh>
    <rPh sb="4" eb="5">
      <t>トウ</t>
    </rPh>
    <rPh sb="5" eb="7">
      <t>セッチ</t>
    </rPh>
    <rPh sb="7" eb="8">
      <t>シャ</t>
    </rPh>
    <rPh sb="8" eb="9">
      <t>メイ</t>
    </rPh>
    <phoneticPr fontId="2"/>
  </si>
  <si>
    <t>１．全般</t>
    <rPh sb="2" eb="4">
      <t>ゼンパン</t>
    </rPh>
    <phoneticPr fontId="2"/>
  </si>
  <si>
    <r>
      <t>（１）原動機の種類（風力</t>
    </r>
    <r>
      <rPr>
        <sz val="9"/>
        <color indexed="17"/>
        <rFont val="ＭＳ 明朝"/>
        <family val="1"/>
        <charset val="128"/>
      </rPr>
      <t>、</t>
    </r>
    <r>
      <rPr>
        <sz val="9"/>
        <rFont val="ＭＳ 明朝"/>
        <family val="1"/>
        <charset val="128"/>
      </rPr>
      <t>太陽光など）</t>
    </r>
    <rPh sb="3" eb="6">
      <t>ゲンドウキ</t>
    </rPh>
    <rPh sb="7" eb="9">
      <t>シュルイ</t>
    </rPh>
    <rPh sb="10" eb="12">
      <t>フウリョク</t>
    </rPh>
    <rPh sb="13" eb="16">
      <t>タイヨウコウ</t>
    </rPh>
    <phoneticPr fontId="2"/>
  </si>
  <si>
    <t>（２）台数（逆変換装置またはＰＣＳの台数）</t>
    <rPh sb="3" eb="5">
      <t>ダイスウ</t>
    </rPh>
    <rPh sb="6" eb="9">
      <t>ギャクヘンカン</t>
    </rPh>
    <rPh sb="9" eb="11">
      <t>ソウチ</t>
    </rPh>
    <rPh sb="18" eb="20">
      <t>ダイスウ</t>
    </rPh>
    <phoneticPr fontId="2"/>
  </si>
  <si>
    <t>[台]</t>
    <rPh sb="1" eb="2">
      <t>ダイ</t>
    </rPh>
    <phoneticPr fontId="2"/>
  </si>
  <si>
    <t>２．逆変換装置</t>
    <rPh sb="2" eb="3">
      <t>ギャク</t>
    </rPh>
    <rPh sb="3" eb="5">
      <t>ヘンカン</t>
    </rPh>
    <rPh sb="5" eb="7">
      <t>ソウチ</t>
    </rPh>
    <phoneticPr fontId="2"/>
  </si>
  <si>
    <t>（１）メーカ･型式</t>
    <rPh sb="7" eb="9">
      <t>カタシキ</t>
    </rPh>
    <phoneticPr fontId="2"/>
  </si>
  <si>
    <t>[ﾒｰｶ]</t>
    <phoneticPr fontId="2"/>
  </si>
  <si>
    <t>[型式]</t>
    <rPh sb="1" eb="3">
      <t>カタシキ</t>
    </rPh>
    <phoneticPr fontId="2"/>
  </si>
  <si>
    <t>（２）電気方式</t>
    <rPh sb="3" eb="5">
      <t>デンキ</t>
    </rPh>
    <rPh sb="5" eb="7">
      <t>ホウシキ</t>
    </rPh>
    <phoneticPr fontId="2"/>
  </si>
  <si>
    <t>（３）定格容量</t>
    <rPh sb="3" eb="5">
      <t>テイカク</t>
    </rPh>
    <rPh sb="5" eb="6">
      <t>カタチ</t>
    </rPh>
    <rPh sb="6" eb="7">
      <t>リョウ</t>
    </rPh>
    <phoneticPr fontId="2"/>
  </si>
  <si>
    <t>[kVA]</t>
    <phoneticPr fontId="2"/>
  </si>
  <si>
    <t>（４）定格出力</t>
    <rPh sb="3" eb="5">
      <t>テイカク</t>
    </rPh>
    <rPh sb="5" eb="7">
      <t>シュツリョク</t>
    </rPh>
    <phoneticPr fontId="2"/>
  </si>
  <si>
    <t>[kW]</t>
    <phoneticPr fontId="2"/>
  </si>
  <si>
    <r>
      <t>（５）出力</t>
    </r>
    <r>
      <rPr>
        <sz val="8"/>
        <rFont val="ＭＳ 明朝"/>
        <family val="1"/>
        <charset val="128"/>
      </rPr>
      <t>変化範囲</t>
    </r>
    <rPh sb="3" eb="5">
      <t>シュツリョク</t>
    </rPh>
    <rPh sb="5" eb="7">
      <t>ヘンカ</t>
    </rPh>
    <rPh sb="7" eb="9">
      <t>ハンイ</t>
    </rPh>
    <phoneticPr fontId="2"/>
  </si>
  <si>
    <t>[kW]～</t>
    <phoneticPr fontId="2"/>
  </si>
  <si>
    <t>（６）定格電圧</t>
    <rPh sb="3" eb="5">
      <t>テイカク</t>
    </rPh>
    <rPh sb="5" eb="7">
      <t>デンアツ</t>
    </rPh>
    <phoneticPr fontId="2"/>
  </si>
  <si>
    <t>[kV]</t>
    <phoneticPr fontId="2"/>
  </si>
  <si>
    <t>（７）力率（定格）</t>
    <rPh sb="3" eb="4">
      <t>リキ</t>
    </rPh>
    <rPh sb="4" eb="5">
      <t>リツ</t>
    </rPh>
    <rPh sb="6" eb="8">
      <t>テイカク</t>
    </rPh>
    <phoneticPr fontId="2"/>
  </si>
  <si>
    <t>［%］</t>
  </si>
  <si>
    <t>（８）力率（運転可能範囲）</t>
    <rPh sb="3" eb="4">
      <t>リキ</t>
    </rPh>
    <rPh sb="4" eb="5">
      <t>リツ</t>
    </rPh>
    <rPh sb="6" eb="8">
      <t>ウンテン</t>
    </rPh>
    <rPh sb="8" eb="10">
      <t>カノウ</t>
    </rPh>
    <rPh sb="10" eb="12">
      <t>ハンイ</t>
    </rPh>
    <phoneticPr fontId="2"/>
  </si>
  <si>
    <t>（９）定格周波数</t>
    <rPh sb="3" eb="5">
      <t>テイカク</t>
    </rPh>
    <rPh sb="5" eb="8">
      <t>シュウハスウ</t>
    </rPh>
    <phoneticPr fontId="2"/>
  </si>
  <si>
    <t>[Hz]</t>
    <phoneticPr fontId="2"/>
  </si>
  <si>
    <t>（10）連続運転可能周波数</t>
    <rPh sb="4" eb="6">
      <t>レンゾク</t>
    </rPh>
    <rPh sb="6" eb="8">
      <t>ウンテン</t>
    </rPh>
    <rPh sb="8" eb="10">
      <t>カノウ</t>
    </rPh>
    <rPh sb="10" eb="13">
      <t>シュウハスウ</t>
    </rPh>
    <phoneticPr fontId="2"/>
  </si>
  <si>
    <t>［Hz］～　　</t>
    <phoneticPr fontId="2"/>
  </si>
  <si>
    <r>
      <t>運転可能周波数</t>
    </r>
    <r>
      <rPr>
        <vertAlign val="superscript"/>
        <sz val="9"/>
        <rFont val="ＭＳ 明朝"/>
        <family val="1"/>
        <charset val="128"/>
      </rPr>
      <t>※1</t>
    </r>
    <phoneticPr fontId="2"/>
  </si>
  <si>
    <t>[Hz]～</t>
    <phoneticPr fontId="2"/>
  </si>
  <si>
    <r>
      <t>（11）周波数低下時
　の運転継続時間</t>
    </r>
    <r>
      <rPr>
        <vertAlign val="superscript"/>
        <sz val="9"/>
        <rFont val="ＭＳ 明朝"/>
        <family val="1"/>
        <charset val="128"/>
      </rPr>
      <t>※1</t>
    </r>
    <rPh sb="4" eb="7">
      <t>シュウハスウ</t>
    </rPh>
    <rPh sb="7" eb="9">
      <t>テイカ</t>
    </rPh>
    <rPh sb="9" eb="10">
      <t>ジ</t>
    </rPh>
    <rPh sb="13" eb="15">
      <t>ウンテン</t>
    </rPh>
    <rPh sb="15" eb="17">
      <t>ケイゾク</t>
    </rPh>
    <rPh sb="17" eb="19">
      <t>ジカン</t>
    </rPh>
    <phoneticPr fontId="2"/>
  </si>
  <si>
    <t>0.97pu時（50Hzエリア：48.5/60Hzエリア：58.2［Hz］）</t>
    <rPh sb="6" eb="7">
      <t>ジ</t>
    </rPh>
    <phoneticPr fontId="2"/>
  </si>
  <si>
    <t>［分］ 　</t>
  </si>
  <si>
    <t>0.96pu時（50Hzエリア：48.0/60Hzエリア：57.6［Hz］）</t>
    <rPh sb="6" eb="7">
      <t>ジ</t>
    </rPh>
    <phoneticPr fontId="2"/>
  </si>
  <si>
    <t>添付　様式５の４　参照</t>
  </si>
  <si>
    <t>［s］</t>
  </si>
  <si>
    <t>総合</t>
    <rPh sb="0" eb="2">
      <t>ソウゴウ</t>
    </rPh>
    <phoneticPr fontId="2"/>
  </si>
  <si>
    <t>各次最大</t>
    <rPh sb="0" eb="2">
      <t>カクジ</t>
    </rPh>
    <rPh sb="2" eb="4">
      <t>サイダイ</t>
    </rPh>
    <phoneticPr fontId="2"/>
  </si>
  <si>
    <t>次</t>
    <rPh sb="0" eb="1">
      <t>ジ</t>
    </rPh>
    <phoneticPr fontId="2"/>
  </si>
  <si>
    <t>出力</t>
    <rPh sb="0" eb="2">
      <t>シュツリョク</t>
    </rPh>
    <phoneticPr fontId="2"/>
  </si>
  <si>
    <t>[kW]</t>
  </si>
  <si>
    <t>時間</t>
    <rPh sb="0" eb="2">
      <t>ジカン</t>
    </rPh>
    <phoneticPr fontId="2"/>
  </si>
  <si>
    <t>　[h]</t>
    <phoneticPr fontId="2"/>
  </si>
  <si>
    <t>※１：逆変換装置を用いた発電設備等でFRT要件非適用の設備は記載不要</t>
    <phoneticPr fontId="2"/>
  </si>
  <si>
    <t>※２：「有」の場合、蓄電池設備仕様および蓄電池システムの諸元を算定するためのシミュレーションに使用した
　　　発電データ等の提出が必要となります。（任意様式）</t>
    <phoneticPr fontId="2"/>
  </si>
  <si>
    <t>【留意事項】</t>
    <rPh sb="1" eb="3">
      <t>リュウイ</t>
    </rPh>
    <rPh sb="3" eb="5">
      <t>ジコウ</t>
    </rPh>
    <phoneticPr fontId="2"/>
  </si>
  <si>
    <t>○</t>
    <phoneticPr fontId="2"/>
  </si>
  <si>
    <t>異なる仕様の逆変換装置がある場合は、本様式を複写し、仕様毎にご記載ください。</t>
    <rPh sb="0" eb="1">
      <t>コト</t>
    </rPh>
    <rPh sb="3" eb="5">
      <t>シヨウ</t>
    </rPh>
    <rPh sb="6" eb="7">
      <t>ギャク</t>
    </rPh>
    <rPh sb="7" eb="9">
      <t>ヘンカン</t>
    </rPh>
    <rPh sb="9" eb="11">
      <t>ソウチ</t>
    </rPh>
    <rPh sb="26" eb="28">
      <t>シヨウ</t>
    </rPh>
    <rPh sb="31" eb="33">
      <t>キサイ</t>
    </rPh>
    <phoneticPr fontId="2"/>
  </si>
  <si>
    <t>電圧変動の検討などで、さらに詳細な資料を確認させていただく場合があります。</t>
    <rPh sb="0" eb="2">
      <t>デンアツ</t>
    </rPh>
    <rPh sb="2" eb="4">
      <t>ヘンドウ</t>
    </rPh>
    <rPh sb="5" eb="7">
      <t>ケントウ</t>
    </rPh>
    <phoneticPr fontId="2"/>
  </si>
  <si>
    <t>４．保護リレー等</t>
    <rPh sb="2" eb="4">
      <t>ホゴ</t>
    </rPh>
    <rPh sb="7" eb="8">
      <t>ナド</t>
    </rPh>
    <phoneticPr fontId="2"/>
  </si>
  <si>
    <t>機 器 名 称</t>
    <rPh sb="0" eb="1">
      <t>キ</t>
    </rPh>
    <rPh sb="2" eb="3">
      <t>ウツワ</t>
    </rPh>
    <rPh sb="4" eb="5">
      <t>メイ</t>
    </rPh>
    <rPh sb="6" eb="7">
      <t>ショウ</t>
    </rPh>
    <phoneticPr fontId="2"/>
  </si>
  <si>
    <t>系</t>
    <rPh sb="0" eb="1">
      <t>ケイ</t>
    </rPh>
    <phoneticPr fontId="2"/>
  </si>
  <si>
    <t>製 造 者</t>
    <rPh sb="0" eb="1">
      <t>セイ</t>
    </rPh>
    <rPh sb="2" eb="3">
      <t>ヅクリ</t>
    </rPh>
    <rPh sb="4" eb="5">
      <t>シャ</t>
    </rPh>
    <phoneticPr fontId="2"/>
  </si>
  <si>
    <t>型 　式</t>
    <rPh sb="0" eb="1">
      <t>カタ</t>
    </rPh>
    <rPh sb="3" eb="4">
      <t>シキ</t>
    </rPh>
    <phoneticPr fontId="2"/>
  </si>
  <si>
    <t>定 格 容 量</t>
    <rPh sb="0" eb="1">
      <t>サダム</t>
    </rPh>
    <rPh sb="2" eb="3">
      <t>カク</t>
    </rPh>
    <rPh sb="4" eb="5">
      <t>カタチ</t>
    </rPh>
    <rPh sb="6" eb="7">
      <t>リョウ</t>
    </rPh>
    <phoneticPr fontId="2"/>
  </si>
  <si>
    <t>遮 断 容 量</t>
    <rPh sb="0" eb="1">
      <t>サエギ</t>
    </rPh>
    <rPh sb="2" eb="3">
      <t>ダン</t>
    </rPh>
    <rPh sb="4" eb="5">
      <t>カタチ</t>
    </rPh>
    <rPh sb="6" eb="7">
      <t>リョウ</t>
    </rPh>
    <phoneticPr fontId="2"/>
  </si>
  <si>
    <t>動 作 時 間</t>
    <rPh sb="0" eb="1">
      <t>ドウ</t>
    </rPh>
    <rPh sb="2" eb="3">
      <t>サク</t>
    </rPh>
    <rPh sb="4" eb="5">
      <t>トキ</t>
    </rPh>
    <rPh sb="6" eb="7">
      <t>アイダ</t>
    </rPh>
    <phoneticPr fontId="2"/>
  </si>
  <si>
    <t>備　　考</t>
    <rPh sb="0" eb="1">
      <t>ソナエ</t>
    </rPh>
    <rPh sb="3" eb="4">
      <t>コウ</t>
    </rPh>
    <phoneticPr fontId="2"/>
  </si>
  <si>
    <t>遮断器</t>
    <rPh sb="0" eb="1">
      <t>サエギ</t>
    </rPh>
    <rPh sb="1" eb="2">
      <t>ダン</t>
    </rPh>
    <rPh sb="2" eb="3">
      <t>ウツワ</t>
    </rPh>
    <phoneticPr fontId="2"/>
  </si>
  <si>
    <t>ｻｲｸﾙ</t>
    <phoneticPr fontId="2"/>
  </si>
  <si>
    <t>連系用遮断器</t>
  </si>
  <si>
    <t>V    T</t>
    <phoneticPr fontId="2"/>
  </si>
  <si>
    <t>V/</t>
    <phoneticPr fontId="2"/>
  </si>
  <si>
    <t>－</t>
  </si>
  <si>
    <t>負担：</t>
    <rPh sb="0" eb="2">
      <t>フタン</t>
    </rPh>
    <phoneticPr fontId="2"/>
  </si>
  <si>
    <t>VA</t>
    <phoneticPr fontId="2"/>
  </si>
  <si>
    <t>その他機器</t>
  </si>
  <si>
    <t>C    T</t>
    <phoneticPr fontId="2"/>
  </si>
  <si>
    <t>A/5A</t>
    <phoneticPr fontId="2"/>
  </si>
  <si>
    <t>過電流強度</t>
    <rPh sb="0" eb="1">
      <t>カ</t>
    </rPh>
    <rPh sb="1" eb="3">
      <t>デンリュウ</t>
    </rPh>
    <rPh sb="3" eb="5">
      <t>キョウド</t>
    </rPh>
    <phoneticPr fontId="2"/>
  </si>
  <si>
    <t>過電流定数</t>
    <rPh sb="0" eb="1">
      <t>カ</t>
    </rPh>
    <rPh sb="1" eb="3">
      <t>デンリュウ</t>
    </rPh>
    <rPh sb="3" eb="5">
      <t>テイスウ</t>
    </rPh>
    <phoneticPr fontId="2"/>
  </si>
  <si>
    <t>機械的耐電流</t>
    <rPh sb="0" eb="3">
      <t>キカイテキ</t>
    </rPh>
    <rPh sb="3" eb="4">
      <t>タイ</t>
    </rPh>
    <rPh sb="4" eb="6">
      <t>デンリュウ</t>
    </rPh>
    <phoneticPr fontId="2"/>
  </si>
  <si>
    <t>P    D</t>
    <phoneticPr fontId="2"/>
  </si>
  <si>
    <t>pF</t>
    <phoneticPr fontId="2"/>
  </si>
  <si>
    <t>Z P D</t>
    <phoneticPr fontId="2"/>
  </si>
  <si>
    <t>Z  C  T</t>
    <phoneticPr fontId="2"/>
  </si>
  <si>
    <t>保護リレー諸元</t>
    <rPh sb="0" eb="2">
      <t>ホゴ</t>
    </rPh>
    <rPh sb="5" eb="6">
      <t>ショ</t>
    </rPh>
    <rPh sb="6" eb="7">
      <t>ゲン</t>
    </rPh>
    <phoneticPr fontId="2"/>
  </si>
  <si>
    <t>記号</t>
    <rPh sb="0" eb="2">
      <t>キゴウ</t>
    </rPh>
    <phoneticPr fontId="2"/>
  </si>
  <si>
    <t>リレー名称</t>
    <rPh sb="3" eb="5">
      <t>メイショウ</t>
    </rPh>
    <phoneticPr fontId="2"/>
  </si>
  <si>
    <t>製造者</t>
    <rPh sb="0" eb="3">
      <t>セイゾウシャ</t>
    </rPh>
    <phoneticPr fontId="2"/>
  </si>
  <si>
    <t>型　式</t>
    <rPh sb="0" eb="1">
      <t>カタ</t>
    </rPh>
    <rPh sb="2" eb="3">
      <t>シキ</t>
    </rPh>
    <phoneticPr fontId="2"/>
  </si>
  <si>
    <t>相数</t>
    <rPh sb="0" eb="1">
      <t>ソウ</t>
    </rPh>
    <rPh sb="1" eb="2">
      <t>カズ</t>
    </rPh>
    <phoneticPr fontId="2"/>
  </si>
  <si>
    <t>整定範囲</t>
    <rPh sb="0" eb="1">
      <t>セイ</t>
    </rPh>
    <rPh sb="1" eb="2">
      <t>テイ</t>
    </rPh>
    <rPh sb="2" eb="4">
      <t>ハンイ</t>
    </rPh>
    <phoneticPr fontId="2"/>
  </si>
  <si>
    <t>ＯＣＲ－Ｈ</t>
    <phoneticPr fontId="2"/>
  </si>
  <si>
    <t>過電流</t>
    <rPh sb="0" eb="3">
      <t>カデンリュウ</t>
    </rPh>
    <phoneticPr fontId="2"/>
  </si>
  <si>
    <t>主</t>
    <rPh sb="0" eb="1">
      <t>シュ</t>
    </rPh>
    <phoneticPr fontId="2"/>
  </si>
  <si>
    <t>電流：</t>
    <rPh sb="0" eb="2">
      <t>デンリュウ</t>
    </rPh>
    <phoneticPr fontId="2"/>
  </si>
  <si>
    <t>瞬時：</t>
    <rPh sb="0" eb="2">
      <t>シュンジ</t>
    </rPh>
    <phoneticPr fontId="2"/>
  </si>
  <si>
    <t>（５１Ｒ）</t>
    <phoneticPr fontId="2"/>
  </si>
  <si>
    <t>時限：</t>
    <rPh sb="0" eb="2">
      <t>ジゲン</t>
    </rPh>
    <phoneticPr fontId="2"/>
  </si>
  <si>
    <t>ＤＧＲ</t>
    <phoneticPr fontId="2"/>
  </si>
  <si>
    <t>地絡方向</t>
    <rPh sb="0" eb="4">
      <t>チラクホウコウ</t>
    </rPh>
    <phoneticPr fontId="2"/>
  </si>
  <si>
    <t>電圧：</t>
    <rPh sb="0" eb="2">
      <t>デンアツ</t>
    </rPh>
    <phoneticPr fontId="2"/>
  </si>
  <si>
    <t>（６７ＧＲ）</t>
    <phoneticPr fontId="2"/>
  </si>
  <si>
    <t>ＯＶＧＲ</t>
  </si>
  <si>
    <t>地絡過電圧</t>
    <rPh sb="0" eb="5">
      <t>チラクカデンアツ</t>
    </rPh>
    <phoneticPr fontId="2"/>
  </si>
  <si>
    <t>（６４Ｒ）</t>
    <phoneticPr fontId="2"/>
  </si>
  <si>
    <t>ＤＳＲ</t>
  </si>
  <si>
    <t>方向短絡</t>
    <rPh sb="0" eb="4">
      <t>ホウコウタンラク</t>
    </rPh>
    <phoneticPr fontId="2"/>
  </si>
  <si>
    <t>（６７Ｓ）</t>
    <phoneticPr fontId="2"/>
  </si>
  <si>
    <t>ＯＶＲ</t>
  </si>
  <si>
    <t>過電圧</t>
    <rPh sb="0" eb="3">
      <t>カデンアツ</t>
    </rPh>
    <phoneticPr fontId="2"/>
  </si>
  <si>
    <t>（５９Ｒ）</t>
    <phoneticPr fontId="2"/>
  </si>
  <si>
    <t>ＵＶＲ</t>
  </si>
  <si>
    <t>不足電圧</t>
    <rPh sb="0" eb="4">
      <t>フソクデンアツ</t>
    </rPh>
    <phoneticPr fontId="2"/>
  </si>
  <si>
    <t>（２７Ｒ）</t>
    <phoneticPr fontId="2"/>
  </si>
  <si>
    <t>ＯＦＲ</t>
    <phoneticPr fontId="2"/>
  </si>
  <si>
    <t>周波数上昇</t>
    <rPh sb="0" eb="5">
      <t>シュウハスウジョウショウ</t>
    </rPh>
    <phoneticPr fontId="2"/>
  </si>
  <si>
    <t>（９５Ｈ）</t>
    <phoneticPr fontId="2"/>
  </si>
  <si>
    <t>周波数低下</t>
    <rPh sb="0" eb="3">
      <t>シュウハスウ</t>
    </rPh>
    <rPh sb="3" eb="5">
      <t>テイカ</t>
    </rPh>
    <phoneticPr fontId="2"/>
  </si>
  <si>
    <t>ＵＦＲ</t>
    <phoneticPr fontId="2"/>
  </si>
  <si>
    <t>（９５Ｌ）</t>
    <phoneticPr fontId="2"/>
  </si>
  <si>
    <t>逆電力</t>
    <rPh sb="0" eb="3">
      <t>ギャクデンリョク</t>
    </rPh>
    <phoneticPr fontId="2"/>
  </si>
  <si>
    <t>電力：</t>
    <rPh sb="0" eb="2">
      <t>デンリョク</t>
    </rPh>
    <phoneticPr fontId="2"/>
  </si>
  <si>
    <t>ＲＰＲ</t>
    <phoneticPr fontId="2"/>
  </si>
  <si>
    <t>※</t>
    <phoneticPr fontId="2"/>
  </si>
  <si>
    <t>（６７Ｐ）</t>
    <phoneticPr fontId="2"/>
  </si>
  <si>
    <t>不足電力</t>
    <rPh sb="0" eb="4">
      <t>フソクデンリョク</t>
    </rPh>
    <phoneticPr fontId="2"/>
  </si>
  <si>
    <t>ＵＰＲ</t>
    <phoneticPr fontId="2"/>
  </si>
  <si>
    <t>（９１Ｌ）</t>
    <phoneticPr fontId="2"/>
  </si>
  <si>
    <t>単独運転検出要素</t>
    <rPh sb="0" eb="2">
      <t>タンドク</t>
    </rPh>
    <rPh sb="2" eb="4">
      <t>ウンテン</t>
    </rPh>
    <rPh sb="4" eb="6">
      <t>ケンシュツ</t>
    </rPh>
    <rPh sb="6" eb="8">
      <t>ヨウソ</t>
    </rPh>
    <phoneticPr fontId="2"/>
  </si>
  <si>
    <t>整定値：</t>
    <rPh sb="0" eb="2">
      <t>セイテイ</t>
    </rPh>
    <rPh sb="2" eb="3">
      <t>チ</t>
    </rPh>
    <phoneticPr fontId="2"/>
  </si>
  <si>
    <t>時限：</t>
    <phoneticPr fontId="2"/>
  </si>
  <si>
    <t>（受動：　　　　　　　）</t>
    <rPh sb="1" eb="3">
      <t>ジュドウ</t>
    </rPh>
    <phoneticPr fontId="2"/>
  </si>
  <si>
    <t>)</t>
    <phoneticPr fontId="2"/>
  </si>
  <si>
    <t>（能動：　　　　　　　）</t>
    <rPh sb="1" eb="3">
      <t>ノウドウ</t>
    </rPh>
    <phoneticPr fontId="2"/>
  </si>
  <si>
    <t>※逆潮流なしの場合</t>
    <rPh sb="1" eb="2">
      <t>ギャク</t>
    </rPh>
    <rPh sb="2" eb="4">
      <t>チョウリュウ</t>
    </rPh>
    <rPh sb="7" eb="9">
      <t>バアイ</t>
    </rPh>
    <phoneticPr fontId="2"/>
  </si>
  <si>
    <t>付加機能に関する事項</t>
    <rPh sb="0" eb="2">
      <t>フカ</t>
    </rPh>
    <rPh sb="2" eb="4">
      <t>キノウ</t>
    </rPh>
    <rPh sb="5" eb="6">
      <t>カン</t>
    </rPh>
    <rPh sb="8" eb="10">
      <t>ジコウ</t>
    </rPh>
    <phoneticPr fontId="2"/>
  </si>
  <si>
    <t>・電圧上昇抑制機能</t>
    <rPh sb="1" eb="3">
      <t>デンアツ</t>
    </rPh>
    <rPh sb="3" eb="5">
      <t>ジョウショウ</t>
    </rPh>
    <rPh sb="5" eb="7">
      <t>ヨクセイ</t>
    </rPh>
    <rPh sb="7" eb="9">
      <t>キノウ</t>
    </rPh>
    <phoneticPr fontId="2"/>
  </si>
  <si>
    <t>・発電機並列時・脱落時の電圧変動抑制機能</t>
    <rPh sb="1" eb="3">
      <t>ハツデン</t>
    </rPh>
    <rPh sb="3" eb="4">
      <t>キ</t>
    </rPh>
    <rPh sb="4" eb="6">
      <t>ヘイレツ</t>
    </rPh>
    <rPh sb="6" eb="7">
      <t>ジ</t>
    </rPh>
    <rPh sb="8" eb="10">
      <t>ダツラク</t>
    </rPh>
    <rPh sb="10" eb="11">
      <t>ジ</t>
    </rPh>
    <rPh sb="12" eb="14">
      <t>デンアツ</t>
    </rPh>
    <rPh sb="14" eb="16">
      <t>ヘンドウ</t>
    </rPh>
    <rPh sb="16" eb="18">
      <t>ヨクセイ</t>
    </rPh>
    <rPh sb="18" eb="20">
      <t>キノウ</t>
    </rPh>
    <phoneticPr fontId="2"/>
  </si>
  <si>
    <t>・自動負荷遮断装置</t>
    <rPh sb="1" eb="3">
      <t>ジドウ</t>
    </rPh>
    <rPh sb="3" eb="5">
      <t>フカ</t>
    </rPh>
    <rPh sb="5" eb="7">
      <t>シャダン</t>
    </rPh>
    <rPh sb="7" eb="9">
      <t>ソウチ</t>
    </rPh>
    <phoneticPr fontId="2"/>
  </si>
  <si>
    <t>・自動同期検定装置</t>
    <rPh sb="1" eb="3">
      <t>ジドウ</t>
    </rPh>
    <rPh sb="3" eb="5">
      <t>ドウキ</t>
    </rPh>
    <rPh sb="5" eb="7">
      <t>ケンテイ</t>
    </rPh>
    <rPh sb="7" eb="9">
      <t>ソウチ</t>
    </rPh>
    <phoneticPr fontId="2"/>
  </si>
  <si>
    <t>電圧</t>
    <rPh sb="0" eb="2">
      <t>デンアツ</t>
    </rPh>
    <phoneticPr fontId="2"/>
  </si>
  <si>
    <t>周波数差</t>
    <rPh sb="0" eb="3">
      <t>シュウハスウ</t>
    </rPh>
    <rPh sb="3" eb="4">
      <t>サ</t>
    </rPh>
    <phoneticPr fontId="2"/>
  </si>
  <si>
    <t>Mz</t>
    <phoneticPr fontId="2"/>
  </si>
  <si>
    <t>相違差</t>
    <rPh sb="0" eb="2">
      <t>ソウイ</t>
    </rPh>
    <rPh sb="2" eb="3">
      <t>サ</t>
    </rPh>
    <phoneticPr fontId="2"/>
  </si>
  <si>
    <t>度</t>
    <rPh sb="0" eb="1">
      <t>ド</t>
    </rPh>
    <phoneticPr fontId="2"/>
  </si>
  <si>
    <t>前進時間</t>
    <rPh sb="0" eb="2">
      <t>ゼンシン</t>
    </rPh>
    <rPh sb="2" eb="4">
      <t>ジカン</t>
    </rPh>
    <phoneticPr fontId="2"/>
  </si>
  <si>
    <t>ｓ</t>
    <phoneticPr fontId="2"/>
  </si>
  <si>
    <t>・その他</t>
    <rPh sb="3" eb="4">
      <t>タ</t>
    </rPh>
    <phoneticPr fontId="2"/>
  </si>
  <si>
    <t>様式４</t>
    <rPh sb="0" eb="2">
      <t>ヨウシキ</t>
    </rPh>
    <phoneticPr fontId="2"/>
  </si>
  <si>
    <t>負荷設備および受電設備</t>
    <rPh sb="0" eb="2">
      <t>フカ</t>
    </rPh>
    <rPh sb="2" eb="4">
      <t>セツビ</t>
    </rPh>
    <rPh sb="7" eb="9">
      <t>ジュデン</t>
    </rPh>
    <rPh sb="9" eb="11">
      <t>セツビ</t>
    </rPh>
    <phoneticPr fontId="2"/>
  </si>
  <si>
    <t>１．負荷設備</t>
    <rPh sb="2" eb="4">
      <t>フカ</t>
    </rPh>
    <rPh sb="4" eb="6">
      <t>セツビ</t>
    </rPh>
    <phoneticPr fontId="2"/>
  </si>
  <si>
    <t>（１）合計容量</t>
    <rPh sb="3" eb="5">
      <t>ゴウケイ</t>
    </rPh>
    <rPh sb="5" eb="7">
      <t>ヨウリョウ</t>
    </rPh>
    <phoneticPr fontId="2"/>
  </si>
  <si>
    <t>kW　</t>
  </si>
  <si>
    <t>（２）総合負荷力率</t>
    <rPh sb="3" eb="5">
      <t>ソウゴウ</t>
    </rPh>
    <rPh sb="5" eb="7">
      <t>フカ</t>
    </rPh>
    <rPh sb="7" eb="8">
      <t>リキ</t>
    </rPh>
    <rPh sb="8" eb="9">
      <t>リツ</t>
    </rPh>
    <phoneticPr fontId="2"/>
  </si>
  <si>
    <t>%　</t>
  </si>
  <si>
    <t>２．受電用変圧器</t>
    <rPh sb="2" eb="4">
      <t>ジュデン</t>
    </rPh>
    <rPh sb="4" eb="5">
      <t>ヨウ</t>
    </rPh>
    <rPh sb="5" eb="8">
      <t>ヘンアツキ</t>
    </rPh>
    <phoneticPr fontId="2"/>
  </si>
  <si>
    <t>kVA　</t>
  </si>
  <si>
    <t>（２）定格電圧</t>
    <rPh sb="3" eb="5">
      <t>テイカク</t>
    </rPh>
    <rPh sb="5" eb="7">
      <t>デンアツ</t>
    </rPh>
    <phoneticPr fontId="2"/>
  </si>
  <si>
    <t>kV　</t>
  </si>
  <si>
    <t>（３）タップ切換器仕様</t>
    <rPh sb="6" eb="8">
      <t>キリカエ</t>
    </rPh>
    <rPh sb="8" eb="9">
      <t>キ</t>
    </rPh>
    <rPh sb="9" eb="11">
      <t>シヨウ</t>
    </rPh>
    <phoneticPr fontId="2"/>
  </si>
  <si>
    <t>タップ切替機能有無</t>
    <rPh sb="3" eb="5">
      <t>キリカエ</t>
    </rPh>
    <rPh sb="5" eb="9">
      <t>キノウウム</t>
    </rPh>
    <phoneticPr fontId="2"/>
  </si>
  <si>
    <t>制御方式</t>
    <rPh sb="0" eb="2">
      <t>セイギョ</t>
    </rPh>
    <rPh sb="2" eb="4">
      <t>ホウシキ</t>
    </rPh>
    <phoneticPr fontId="2"/>
  </si>
  <si>
    <t>（５）台数</t>
    <rPh sb="3" eb="5">
      <t>ダイスウ</t>
    </rPh>
    <phoneticPr fontId="2"/>
  </si>
  <si>
    <t>台　</t>
    <rPh sb="0" eb="1">
      <t>ダイ</t>
    </rPh>
    <phoneticPr fontId="2"/>
  </si>
  <si>
    <t>３．調相設備※１</t>
    <rPh sb="2" eb="3">
      <t>チョウ</t>
    </rPh>
    <rPh sb="3" eb="4">
      <t>ソウ</t>
    </rPh>
    <rPh sb="4" eb="6">
      <t>セツビ</t>
    </rPh>
    <phoneticPr fontId="2"/>
  </si>
  <si>
    <t>（１）種類</t>
    <rPh sb="3" eb="5">
      <t>シュルイ</t>
    </rPh>
    <phoneticPr fontId="2"/>
  </si>
  <si>
    <t>（２）電圧別容量</t>
    <rPh sb="3" eb="5">
      <t>デンアツ</t>
    </rPh>
    <rPh sb="5" eb="6">
      <t>ベツ</t>
    </rPh>
    <rPh sb="6" eb="8">
      <t>ヨウリョウ</t>
    </rPh>
    <phoneticPr fontId="2"/>
  </si>
  <si>
    <t>高圧</t>
    <rPh sb="0" eb="2">
      <t>コウアツ</t>
    </rPh>
    <phoneticPr fontId="2"/>
  </si>
  <si>
    <t>低圧</t>
    <rPh sb="0" eb="2">
      <t>テイアツ</t>
    </rPh>
    <phoneticPr fontId="2"/>
  </si>
  <si>
    <t>（３）合計容量</t>
    <rPh sb="3" eb="5">
      <t>ゴウケイ</t>
    </rPh>
    <rPh sb="5" eb="7">
      <t>ヨウリョウ</t>
    </rPh>
    <phoneticPr fontId="2"/>
  </si>
  <si>
    <t>（４）自動力率制御装置の有無</t>
    <rPh sb="3" eb="5">
      <t>ジドウ</t>
    </rPh>
    <rPh sb="5" eb="6">
      <t>リキ</t>
    </rPh>
    <rPh sb="6" eb="7">
      <t>リツ</t>
    </rPh>
    <rPh sb="7" eb="9">
      <t>セイギョ</t>
    </rPh>
    <rPh sb="9" eb="11">
      <t>ソウチ</t>
    </rPh>
    <rPh sb="12" eb="14">
      <t>ウム</t>
    </rPh>
    <phoneticPr fontId="2"/>
  </si>
  <si>
    <t>　 ※１．「総合負荷力率」に調相設備を含む場合は不要</t>
    <rPh sb="6" eb="8">
      <t>ソウゴウ</t>
    </rPh>
    <rPh sb="8" eb="10">
      <t>フカ</t>
    </rPh>
    <rPh sb="10" eb="11">
      <t>リキ</t>
    </rPh>
    <rPh sb="11" eb="12">
      <t>リツ</t>
    </rPh>
    <rPh sb="14" eb="15">
      <t>チョウ</t>
    </rPh>
    <rPh sb="15" eb="16">
      <t>ソウ</t>
    </rPh>
    <rPh sb="16" eb="18">
      <t>セツビ</t>
    </rPh>
    <rPh sb="19" eb="20">
      <t>フク</t>
    </rPh>
    <rPh sb="21" eb="23">
      <t>バアイ</t>
    </rPh>
    <rPh sb="24" eb="26">
      <t>フヨウ</t>
    </rPh>
    <phoneticPr fontId="2"/>
  </si>
  <si>
    <t>４．高調波発生機器</t>
    <rPh sb="2" eb="5">
      <t>コウチョウハ</t>
    </rPh>
    <rPh sb="5" eb="7">
      <t>ハッセイ</t>
    </rPh>
    <rPh sb="7" eb="9">
      <t>キキ</t>
    </rPh>
    <phoneticPr fontId="2"/>
  </si>
  <si>
    <t>※高調波発生機器を有する場合には、「高調波抑制対策技術指針（JEAG9702)」の高調波流出電流計算書を
添付してください。</t>
    <rPh sb="41" eb="44">
      <t>コウチョウハ</t>
    </rPh>
    <rPh sb="44" eb="46">
      <t>リュウシュツ</t>
    </rPh>
    <rPh sb="46" eb="48">
      <t>デンリュウ</t>
    </rPh>
    <rPh sb="48" eb="50">
      <t>ケイサン</t>
    </rPh>
    <rPh sb="50" eb="51">
      <t>ショ</t>
    </rPh>
    <rPh sb="53" eb="55">
      <t>テンプ</t>
    </rPh>
    <phoneticPr fontId="2"/>
  </si>
  <si>
    <t>５．電圧フリッカ発生源</t>
    <rPh sb="2" eb="4">
      <t>デンアツ</t>
    </rPh>
    <rPh sb="8" eb="11">
      <t>ハッセイゲン</t>
    </rPh>
    <phoneticPr fontId="2"/>
  </si>
  <si>
    <t>電圧フリッカ対策</t>
    <rPh sb="0" eb="2">
      <t>デンアツ</t>
    </rPh>
    <rPh sb="6" eb="8">
      <t>タイサク</t>
    </rPh>
    <phoneticPr fontId="2"/>
  </si>
  <si>
    <t>対策設備の概要</t>
    <rPh sb="0" eb="2">
      <t>タイサク</t>
    </rPh>
    <rPh sb="2" eb="4">
      <t>セツビ</t>
    </rPh>
    <rPh sb="5" eb="7">
      <t>ガイヨウ</t>
    </rPh>
    <phoneticPr fontId="2"/>
  </si>
  <si>
    <t>※電圧フリッカ対策「有」の場合は対策設備の概要欄に資料を添付してください。</t>
    <rPh sb="1" eb="3">
      <t>デンアツ</t>
    </rPh>
    <rPh sb="7" eb="9">
      <t>タイサク</t>
    </rPh>
    <rPh sb="10" eb="11">
      <t>ア</t>
    </rPh>
    <rPh sb="13" eb="15">
      <t>バアイ</t>
    </rPh>
    <rPh sb="16" eb="20">
      <t>タイサクセツビ</t>
    </rPh>
    <rPh sb="21" eb="24">
      <t>ガイヨウラン</t>
    </rPh>
    <rPh sb="25" eb="27">
      <t>シリョウ</t>
    </rPh>
    <rPh sb="28" eb="30">
      <t>テンプ</t>
    </rPh>
    <phoneticPr fontId="2"/>
  </si>
  <si>
    <t>６．特記事項</t>
    <rPh sb="2" eb="4">
      <t>トッキ</t>
    </rPh>
    <rPh sb="4" eb="6">
      <t>ジコウ</t>
    </rPh>
    <phoneticPr fontId="2"/>
  </si>
  <si>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</si>
  <si>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</si>
  <si>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</si>
  <si>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</si>
  <si>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</si>
  <si>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</si>
  <si>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</si>
  <si>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</si>
  <si>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</si>
  <si>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</si>
  <si>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</si>
  <si>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</si>
  <si>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</si>
  <si>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</si>
  <si>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</si>
  <si>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</si>
  <si>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</si>
  <si>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</si>
  <si>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</si>
  <si>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</si>
  <si>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</si>
  <si>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</si>
  <si>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</si>
  <si>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</si>
  <si>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</si>
  <si>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</si>
  <si>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</si>
  <si>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</si>
  <si>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</si>
  <si>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</si>
  <si>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</si>
  <si>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</si>
  <si>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</si>
  <si>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</si>
  <si>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</si>
  <si>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</si>
  <si>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</si>
  <si>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</si>
  <si>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</si>
  <si>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</si>
  <si>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</si>
  <si>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</si>
  <si>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</si>
  <si>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</si>
  <si>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</si>
  <si>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</si>
  <si>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</si>
  <si>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</si>
  <si>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</si>
  <si>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</si>
  <si>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</si>
  <si>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</si>
  <si>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</si>
  <si>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</si>
  <si>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</si>
  <si>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</si>
  <si>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</si>
  <si>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</si>
  <si>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</si>
  <si>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</si>
  <si>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</si>
  <si>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</si>
  <si>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</si>
  <si>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</si>
  <si>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</si>
  <si>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</si>
  <si>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</si>
  <si>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</si>
  <si>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</si>
  <si>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</si>
  <si>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</si>
  <si>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</si>
  <si>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</si>
  <si>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</si>
  <si>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</si>
  <si>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</si>
  <si>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</si>
  <si>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</si>
  <si>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</si>
  <si>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</si>
  <si>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</si>
  <si>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</si>
  <si>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</si>
  <si>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</si>
  <si>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</si>
  <si>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</si>
  <si>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</si>
  <si>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</si>
  <si>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</si>
  <si>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</si>
  <si>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</si>
  <si>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</si>
  <si>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</si>
  <si>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</si>
  <si>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　・シート右側に記載例を載せておりますのでご参考ください。</t>
    <phoneticPr fontId="2"/>
  </si>
  <si>
    <t>kW 以下で記載ください。</t>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</si>
  <si>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</si>
  <si>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</si>
  <si>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</si>
  <si>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</si>
  <si>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■こちらは高圧用の申込書です。高圧-蓄電池のお申込みでお間違いないですか？　</t>
    <rPh sb="5" eb="7">
      <t>コウアツ</t>
    </rPh>
    <rPh sb="7" eb="8">
      <t>ヨウ</t>
    </rPh>
    <rPh sb="9" eb="12">
      <t>モウシコミショ</t>
    </rPh>
    <rPh sb="15" eb="17">
      <t>コウアツ</t>
    </rPh>
    <rPh sb="18" eb="21">
      <t>チクデンチ</t>
    </rPh>
    <rPh sb="23" eb="25">
      <t>モウシコ</t>
    </rPh>
    <rPh sb="28" eb="30">
      <t>マチガ</t>
    </rPh>
    <phoneticPr fontId="2"/>
  </si>
  <si>
    <t>　・蓄電池記載例</t>
    <rPh sb="2" eb="5">
      <t>チクデンチ</t>
    </rPh>
    <rPh sb="5" eb="7">
      <t>キサイ</t>
    </rPh>
    <rPh sb="7" eb="8">
      <t>レイ</t>
    </rPh>
    <phoneticPr fontId="2"/>
  </si>
  <si>
    <t>https://www.tepco.co.jp/pg/consignment/fit/pdf/koatu_tikudenti.pdf</t>
    <phoneticPr fontId="2"/>
  </si>
  <si>
    <t>蓄電池特別措置適用有無</t>
    <phoneticPr fontId="2"/>
  </si>
  <si>
    <t>【PCS1台あたりの蓄電池容量】</t>
    <rPh sb="10" eb="15">
      <t>チクデンチヨウリョウ</t>
    </rPh>
    <phoneticPr fontId="2"/>
  </si>
  <si>
    <t>kWh</t>
  </si>
  <si>
    <t>kWh</t>
    <phoneticPr fontId="2"/>
  </si>
  <si>
    <r>
      <t>（変更後）定格出力合計　放電側　</t>
    </r>
    <r>
      <rPr>
        <sz val="16"/>
        <color rgb="FFC00000"/>
        <rFont val="Meiryo UI"/>
        <family val="3"/>
        <charset val="128"/>
      </rPr>
      <t>※入力不要</t>
    </r>
    <rPh sb="12" eb="15">
      <t>ホウデンガワ</t>
    </rPh>
    <rPh sb="17" eb="21">
      <t>ニュウリョクフヨウ</t>
    </rPh>
    <phoneticPr fontId="2"/>
  </si>
  <si>
    <r>
      <t>（変更後）定格出力合計　充電側　</t>
    </r>
    <r>
      <rPr>
        <sz val="16"/>
        <color rgb="FFC00000"/>
        <rFont val="Meiryo UI"/>
        <family val="3"/>
        <charset val="128"/>
      </rPr>
      <t>※入力不要</t>
    </r>
    <rPh sb="12" eb="15">
      <t>ジュウデンガワ</t>
    </rPh>
    <rPh sb="17" eb="21">
      <t>ニュウリョクフヨウ</t>
    </rPh>
    <phoneticPr fontId="2"/>
  </si>
  <si>
    <t>蓄電池合計容量</t>
    <rPh sb="0" eb="3">
      <t>チクデンチ</t>
    </rPh>
    <rPh sb="3" eb="5">
      <t>ゴウケイ</t>
    </rPh>
    <rPh sb="5" eb="7">
      <t>ヨウリョウ</t>
    </rPh>
    <phoneticPr fontId="2"/>
  </si>
  <si>
    <t>蓄電池総容量</t>
    <rPh sb="0" eb="3">
      <t>チクデンチ</t>
    </rPh>
    <rPh sb="3" eb="4">
      <t>ソウ</t>
    </rPh>
    <rPh sb="4" eb="6">
      <t>ヨウリョウ</t>
    </rPh>
    <phoneticPr fontId="2"/>
  </si>
  <si>
    <t>PCS1台あたりの蓄電池容量</t>
    <rPh sb="4" eb="5">
      <t>ダイ</t>
    </rPh>
    <rPh sb="9" eb="12">
      <t>チクデンチ</t>
    </rPh>
    <rPh sb="12" eb="14">
      <t>ヨウリョウ</t>
    </rPh>
    <phoneticPr fontId="2"/>
  </si>
  <si>
    <t>蓄電池</t>
    <rPh sb="0" eb="3">
      <t>チクデンチ</t>
    </rPh>
    <phoneticPr fontId="2"/>
  </si>
  <si>
    <t>kwh</t>
    <phoneticPr fontId="2"/>
  </si>
  <si>
    <t xml:space="preserve">充電側 </t>
    <rPh sb="0" eb="3">
      <t>ジュウデンガワ</t>
    </rPh>
    <phoneticPr fontId="2"/>
  </si>
  <si>
    <t>[kVA]</t>
  </si>
  <si>
    <t xml:space="preserve">放電側 </t>
    <rPh sb="0" eb="3">
      <t>ホウデンガワ</t>
    </rPh>
    <phoneticPr fontId="2"/>
  </si>
  <si>
    <r>
      <t>発電（放電）</t>
    </r>
    <r>
      <rPr>
        <sz val="8"/>
        <rFont val="Meiryo UI"/>
        <family val="3"/>
        <charset val="128"/>
      </rPr>
      <t>（kW）</t>
    </r>
    <rPh sb="0" eb="2">
      <t>ハツデン</t>
    </rPh>
    <rPh sb="3" eb="5">
      <t>ホウデン</t>
    </rPh>
    <phoneticPr fontId="2"/>
  </si>
  <si>
    <t>　・0~24時（１日）における最大連続時間が1回ずつわかる表を記載ください。</t>
    <rPh sb="31" eb="33">
      <t>キサイ</t>
    </rPh>
    <phoneticPr fontId="2"/>
  </si>
  <si>
    <t>　・時間ごとで想定しうる発電（放電）、買電（充電）の最大値を記載ください。</t>
    <rPh sb="2" eb="4">
      <t>ジカン</t>
    </rPh>
    <rPh sb="7" eb="9">
      <t>ソウテイ</t>
    </rPh>
    <rPh sb="12" eb="14">
      <t>ハツデン</t>
    </rPh>
    <rPh sb="15" eb="17">
      <t>ホウデン</t>
    </rPh>
    <rPh sb="19" eb="21">
      <t>カイデン</t>
    </rPh>
    <rPh sb="22" eb="24">
      <t>ジュウデン</t>
    </rPh>
    <rPh sb="26" eb="29">
      <t>サイダイチ</t>
    </rPh>
    <rPh sb="30" eb="32">
      <t>キサイ</t>
    </rPh>
    <phoneticPr fontId="2"/>
  </si>
  <si>
    <t>　・発電（放電）、買電（充電）が「0kw」の場合、表への「0」の記載を忘れずに行ってください。</t>
    <rPh sb="2" eb="4">
      <t>ハツデン</t>
    </rPh>
    <rPh sb="5" eb="7">
      <t>ホウデン</t>
    </rPh>
    <rPh sb="9" eb="11">
      <t>カイデン</t>
    </rPh>
    <rPh sb="12" eb="14">
      <t>ジュウデン</t>
    </rPh>
    <rPh sb="22" eb="24">
      <t>バアイ</t>
    </rPh>
    <rPh sb="25" eb="26">
      <t>ヒョウ</t>
    </rPh>
    <phoneticPr fontId="2"/>
  </si>
  <si>
    <r>
      <t>買電（充電）</t>
    </r>
    <r>
      <rPr>
        <sz val="8"/>
        <rFont val="Meiryo UI"/>
        <family val="3"/>
        <charset val="128"/>
      </rPr>
      <t>（kW）</t>
    </r>
    <rPh sb="0" eb="2">
      <t>カイデン</t>
    </rPh>
    <rPh sb="3" eb="5">
      <t>ジュウデン</t>
    </rPh>
    <phoneticPr fontId="2"/>
  </si>
  <si>
    <t>グラフ作成用</t>
    <rPh sb="3" eb="5">
      <t>サクセイ</t>
    </rPh>
    <rPh sb="5" eb="6">
      <t>ヨウ</t>
    </rPh>
    <phoneticPr fontId="2"/>
  </si>
  <si>
    <t>kW （℃）
(放電側)</t>
    <rPh sb="8" eb="11">
      <t>ホウデンガワ</t>
    </rPh>
    <phoneticPr fontId="2"/>
  </si>
  <si>
    <t>kW（℃）
(充電側)</t>
    <rPh sb="7" eb="9">
      <t>ジュウデン</t>
    </rPh>
    <rPh sb="9" eb="10">
      <t>ガワ</t>
    </rPh>
    <phoneticPr fontId="2"/>
  </si>
  <si>
    <t>　・発電（放電）の最大値は【受電地点における受電電力の（変更後）最大受電電力】である、</t>
    <rPh sb="5" eb="7">
      <t>ホウデン</t>
    </rPh>
    <rPh sb="9" eb="12">
      <t>サイダイチ</t>
    </rPh>
    <phoneticPr fontId="2"/>
  </si>
  <si>
    <t>　・買電（充電）の最大値は【受電地点における受電電力の（変更後）最小受電電力】からマイナスを取った値である、</t>
    <rPh sb="2" eb="3">
      <t>カ</t>
    </rPh>
    <rPh sb="5" eb="7">
      <t>ジュウデン</t>
    </rPh>
    <rPh sb="9" eb="12">
      <t>サイダイチ</t>
    </rPh>
    <rPh sb="28" eb="31">
      <t>ヘンコウゴ</t>
    </rPh>
    <rPh sb="32" eb="34">
      <t>サイショウ</t>
    </rPh>
    <rPh sb="34" eb="36">
      <t>ジュデン</t>
    </rPh>
    <rPh sb="36" eb="38">
      <t>デンリョク</t>
    </rPh>
    <rPh sb="46" eb="47">
      <t>ト</t>
    </rPh>
    <rPh sb="49" eb="50">
      <t>アタイ</t>
    </rPh>
    <phoneticPr fontId="2"/>
  </si>
  <si>
    <t>自動電圧調整装置(AVR)「有」の場合は、「整定値、整定可能範囲、刻み」を記載ください</t>
    <phoneticPr fontId="2"/>
  </si>
  <si>
    <t>　一例として、9時から充電、17時から放電の受電地点における受電電力（送電系統への送電電力）の運転パターンを表示しております。</t>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</si>
  <si>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</si>
  <si>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■入力シート記載の【蓄電総容量】、【（変更後）定格出力合計】、【受電地点における受電電力の（変更後）最大/最小受電電力】をもとに、</t>
    <rPh sb="1" eb="3">
      <t>ニュウリョク</t>
    </rPh>
    <rPh sb="6" eb="8">
      <t>キサイ</t>
    </rPh>
    <rPh sb="19" eb="22">
      <t>ヘンコウゴ</t>
    </rPh>
    <rPh sb="23" eb="25">
      <t>テイカク</t>
    </rPh>
    <rPh sb="27" eb="29">
      <t>ゴウケイ</t>
    </rPh>
    <rPh sb="32" eb="36">
      <t>ジュデンチテン</t>
    </rPh>
    <rPh sb="40" eb="44">
      <t>ジュデンデンリョク</t>
    </rPh>
    <rPh sb="46" eb="49">
      <t>ヘンコウゴ</t>
    </rPh>
    <rPh sb="50" eb="52">
      <t>サイダイ</t>
    </rPh>
    <rPh sb="53" eb="55">
      <t>サイショウ</t>
    </rPh>
    <rPh sb="55" eb="57">
      <t>ジュデン</t>
    </rPh>
    <rPh sb="57" eb="59">
      <t>デンリョク</t>
    </rPh>
    <phoneticPr fontId="2"/>
  </si>
  <si>
    <t>%～</t>
    <phoneticPr fontId="2"/>
  </si>
  <si>
    <t>入力シートで記載した【電柱番号】</t>
    <rPh sb="0" eb="2">
      <t>ニュウリョク</t>
    </rPh>
    <rPh sb="6" eb="8">
      <t>キサイ</t>
    </rPh>
    <phoneticPr fontId="2"/>
  </si>
  <si>
    <t>入力シートで記載した【1.  契約情報のご入力-発電設備等設置場所】の住所と地図(設置位置)が相違ありませんか？</t>
    <rPh sb="6" eb="8">
      <t>キサイ</t>
    </rPh>
    <rPh sb="35" eb="37">
      <t>ジュウショ</t>
    </rPh>
    <rPh sb="38" eb="40">
      <t>チズ</t>
    </rPh>
    <rPh sb="41" eb="45">
      <t>セッチイチ</t>
    </rPh>
    <rPh sb="47" eb="49">
      <t>ソウイ</t>
    </rPh>
    <phoneticPr fontId="2"/>
  </si>
  <si>
    <t>セット</t>
  </si>
  <si>
    <t>セット</t>
    <phoneticPr fontId="2"/>
  </si>
  <si>
    <t>　【蓄電池の情報】</t>
    <rPh sb="2" eb="5">
      <t>チクデンチ</t>
    </rPh>
    <rPh sb="6" eb="8">
      <t>ジョウホウ</t>
    </rPh>
    <phoneticPr fontId="2"/>
  </si>
  <si>
    <t>　【蓄電池の情報】</t>
    <rPh sb="2" eb="5">
      <t>チクデンチ</t>
    </rPh>
    <phoneticPr fontId="2"/>
  </si>
  <si>
    <t>実施しない</t>
    <rPh sb="0" eb="2">
      <t>ジッシ</t>
    </rPh>
    <phoneticPr fontId="2"/>
  </si>
  <si>
    <t>✓</t>
  </si>
  <si>
    <t>種類</t>
    <rPh sb="0" eb="2">
      <t>シュルイ</t>
    </rPh>
    <phoneticPr fontId="2"/>
  </si>
  <si>
    <t>4.  定格出力合計等のご入力</t>
    <rPh sb="4" eb="6">
      <t>テイカク</t>
    </rPh>
    <rPh sb="5" eb="7">
      <t>シュツリョク</t>
    </rPh>
    <rPh sb="7" eb="9">
      <t>ゴウケイ</t>
    </rPh>
    <rPh sb="9" eb="10">
      <t>ナド</t>
    </rPh>
    <phoneticPr fontId="2"/>
  </si>
  <si>
    <t>5.  負荷設備等のご入力</t>
    <rPh sb="4" eb="8">
      <t>フカセツビ</t>
    </rPh>
    <rPh sb="8" eb="9">
      <t>ナド</t>
    </rPh>
    <phoneticPr fontId="2"/>
  </si>
  <si>
    <t>【セット数】</t>
    <phoneticPr fontId="2"/>
  </si>
  <si>
    <t>【セット数】</t>
    <rPh sb="4" eb="5">
      <t>スウ</t>
    </rPh>
    <phoneticPr fontId="2"/>
  </si>
  <si>
    <t>　蓄電池容量1種類目</t>
    <rPh sb="7" eb="9">
      <t>シュルイ</t>
    </rPh>
    <rPh sb="9" eb="10">
      <t>メ</t>
    </rPh>
    <phoneticPr fontId="2"/>
  </si>
  <si>
    <t>　蓄電池容量2種類目</t>
    <rPh sb="7" eb="9">
      <t>シュルイ</t>
    </rPh>
    <rPh sb="9" eb="10">
      <t>メ</t>
    </rPh>
    <phoneticPr fontId="2"/>
  </si>
  <si>
    <t>　蓄電池容量3種類目</t>
    <rPh sb="7" eb="9">
      <t>シュルイ</t>
    </rPh>
    <rPh sb="9" eb="10">
      <t>メ</t>
    </rPh>
    <phoneticPr fontId="2"/>
  </si>
  <si>
    <t>　蓄電池容量4種類目</t>
    <rPh sb="7" eb="9">
      <t>シュルイ</t>
    </rPh>
    <rPh sb="9" eb="10">
      <t>メ</t>
    </rPh>
    <phoneticPr fontId="2"/>
  </si>
  <si>
    <t>　蓄電池容量5種類目</t>
    <rPh sb="7" eb="9">
      <t>シュルイ</t>
    </rPh>
    <rPh sb="9" eb="10">
      <t>メ</t>
    </rPh>
    <phoneticPr fontId="2"/>
  </si>
  <si>
    <r>
      <t xml:space="preserve">蓄電池総容量/セット数合計
</t>
    </r>
    <r>
      <rPr>
        <sz val="16"/>
        <color rgb="FFC00000"/>
        <rFont val="Meiryo UI"/>
        <family val="3"/>
        <charset val="128"/>
      </rPr>
      <t>※入力不要</t>
    </r>
    <rPh sb="0" eb="6">
      <t>チクデンチソウヨウリョウ</t>
    </rPh>
    <rPh sb="10" eb="11">
      <t>スウ</t>
    </rPh>
    <rPh sb="11" eb="13">
      <t>ゴウケイ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</si>
  <si>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</si>
  <si>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についてご回答ください。</t>
    <phoneticPr fontId="2"/>
  </si>
  <si>
    <t>にて契約者情報や設置する装置の情報をご入力ください。</t>
    <phoneticPr fontId="2"/>
  </si>
  <si>
    <t xml:space="preserve"> - 「入力シート」の記載内容が各様式に自動転記され、様式1~4まで作成されますので、ご確認ください。</t>
    <phoneticPr fontId="2"/>
  </si>
  <si>
    <t xml:space="preserve"> - 図面等を本書類とは別途添付される方も、本書類様式5の3以降の各シートに必須入力項目がございますので、必ず入力をお願いします。</t>
    <rPh sb="30" eb="32">
      <t>イコウ</t>
    </rPh>
    <phoneticPr fontId="2"/>
  </si>
  <si>
    <t>入力必須項目です</t>
    <rPh sb="0" eb="2">
      <t>ニュウリョク</t>
    </rPh>
    <rPh sb="2" eb="4">
      <t>ヒッス</t>
    </rPh>
    <rPh sb="4" eb="6">
      <t>コウモク</t>
    </rPh>
    <phoneticPr fontId="2"/>
  </si>
  <si>
    <t>入力不要項目です</t>
    <rPh sb="0" eb="2">
      <t>ニュウリョク</t>
    </rPh>
    <rPh sb="2" eb="4">
      <t>フヨウ</t>
    </rPh>
    <rPh sb="4" eb="6">
      <t>コウモク</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</si>
  <si>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</si>
  <si>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</si>
  <si>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イメージ例</t>
    <rPh sb="4" eb="5">
      <t>レイ</t>
    </rPh>
    <phoneticPr fontId="2"/>
  </si>
  <si>
    <t>■様式5の3以降は下記の記載例をご確認のうえ、ご記載ください。</t>
    <phoneticPr fontId="2"/>
  </si>
  <si>
    <t>単相2線式は定格出力合計が10kW以上の場合は、受付できない場合がございますのでご了承ください</t>
    <rPh sb="0" eb="2">
      <t>タンソウ</t>
    </rPh>
    <rPh sb="3" eb="5">
      <t>センシキ</t>
    </rPh>
    <rPh sb="6" eb="12">
      <t>テイカクシュツリョクゴウケイ</t>
    </rPh>
    <rPh sb="17" eb="19">
      <t>イジョウ</t>
    </rPh>
    <rPh sb="20" eb="22">
      <t>バアイ</t>
    </rPh>
    <rPh sb="24" eb="26">
      <t>ウケツケ</t>
    </rPh>
    <rPh sb="30" eb="32">
      <t>バアイ</t>
    </rPh>
    <rPh sb="41" eb="43">
      <t>リョウショウ</t>
    </rPh>
    <phoneticPr fontId="2"/>
  </si>
  <si>
    <t>単相2線式は定格出力合計が10kW以上の場合は、受付できない場合がございますのでご了承ください</t>
    <phoneticPr fontId="2"/>
  </si>
  <si>
    <t xml:space="preserve">  そのため、PCS/パネルの情報について、定格出力合計および契約電力（受電電力）を正確に把握するため、出力の異なるPCSごとの情報が必要になりますので、</t>
    <rPh sb="31" eb="33">
      <t>ケイヤク</t>
    </rPh>
    <rPh sb="33" eb="35">
      <t>デンリョク</t>
    </rPh>
    <phoneticPr fontId="2"/>
  </si>
  <si>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</si>
  <si>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※¹以降、逆変換装置(PCS)はPCSとして表記を統一いたします</t>
    <rPh sb="2" eb="4">
      <t>イコウ</t>
    </rPh>
    <rPh sb="5" eb="10">
      <t>ギャクヘンカンソウチ</t>
    </rPh>
    <rPh sb="22" eb="24">
      <t>ヒョウキ</t>
    </rPh>
    <rPh sb="25" eb="27">
      <t>トウイツ</t>
    </rPh>
    <phoneticPr fontId="2"/>
  </si>
  <si>
    <t>- 当社は、蓄電池用逆変換装置(PCS)※¹の定格出力合計から自家消費電力を差し引いた数値を、契約電力（受電電力）として設定します。</t>
    <rPh sb="6" eb="10">
      <t>チクデンチヨウ</t>
    </rPh>
    <rPh sb="10" eb="15">
      <t>ギャクヘンカンソウチ</t>
    </rPh>
    <rPh sb="27" eb="29">
      <t>ゴウケイ</t>
    </rPh>
    <phoneticPr fontId="2"/>
  </si>
  <si>
    <t>3.  発電設備仕様のご入力（PCS/蓄電池に関して）</t>
    <rPh sb="4" eb="6">
      <t>ハツデン</t>
    </rPh>
    <rPh sb="6" eb="8">
      <t>セツビ</t>
    </rPh>
    <rPh sb="8" eb="10">
      <t>シヨウ</t>
    </rPh>
    <rPh sb="12" eb="14">
      <t>ニュウリョク</t>
    </rPh>
    <rPh sb="19" eb="22">
      <t>チクデンチ</t>
    </rPh>
    <rPh sb="23" eb="24">
      <t>カン</t>
    </rPh>
    <phoneticPr fontId="2"/>
  </si>
  <si>
    <t>　・PCS/蓄電池の情報について、定格出力合計および受電電力を正確に把握するため、出力の異なるPCSごとの情報が必要になります。出力の異なるPCSごとに設備情報を記載ください。</t>
    <rPh sb="6" eb="9">
      <t>チクデンチ</t>
    </rPh>
    <phoneticPr fontId="2"/>
  </si>
  <si>
    <t>定格出力が異なる設備（PCS/蓄電池)は何種類ありますか？</t>
    <rPh sb="0" eb="2">
      <t>テイカク</t>
    </rPh>
    <rPh sb="2" eb="4">
      <t>シュツリョク</t>
    </rPh>
    <rPh sb="5" eb="6">
      <t>コト</t>
    </rPh>
    <rPh sb="8" eb="10">
      <t>セツビ</t>
    </rPh>
    <rPh sb="15" eb="18">
      <t>チクデンチ</t>
    </rPh>
    <rPh sb="20" eb="23">
      <t>ナンシュルイ</t>
    </rPh>
    <phoneticPr fontId="2"/>
  </si>
  <si>
    <t>PCSの定格出力：放電側</t>
    <rPh sb="4" eb="6">
      <t>テイカク</t>
    </rPh>
    <rPh sb="6" eb="8">
      <t>シュツリョク</t>
    </rPh>
    <rPh sb="9" eb="12">
      <t>ホウデンガワ</t>
    </rPh>
    <phoneticPr fontId="2"/>
  </si>
  <si>
    <t>PCSの定格出力：充電側</t>
    <rPh sb="4" eb="6">
      <t>テイカク</t>
    </rPh>
    <rPh sb="6" eb="8">
      <t>シュツリョク</t>
    </rPh>
    <rPh sb="9" eb="12">
      <t>ジュウデンガワ</t>
    </rPh>
    <phoneticPr fontId="2"/>
  </si>
  <si>
    <t>PCSの定格容量：放電側</t>
    <rPh sb="4" eb="8">
      <t>テイカクヨウリョウ</t>
    </rPh>
    <phoneticPr fontId="2"/>
  </si>
  <si>
    <t>PCSの定格容量：充電側</t>
    <rPh sb="9" eb="11">
      <t>ジュウデン</t>
    </rPh>
    <rPh sb="11" eb="12">
      <t>ガワ</t>
    </rPh>
    <phoneticPr fontId="2"/>
  </si>
  <si>
    <t>定格出力1種類目の設備の中で、PCS1台当たりの蓄電池容量の構成は何種類ありますか？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</si>
  <si>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PCS1台当たりの蓄電池容量構成の内訳</t>
    <rPh sb="5" eb="6">
      <t>ア</t>
    </rPh>
    <rPh sb="14" eb="16">
      <t>コウセイ</t>
    </rPh>
    <rPh sb="17" eb="19">
      <t>ウチワケ</t>
    </rPh>
    <phoneticPr fontId="2"/>
  </si>
  <si>
    <t>定格出力2種類目の設備の中で、PCS1台当たりの蓄電池容量の構成は何種類ありますか？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</si>
  <si>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定格出力3種類目の設備の中で、PCS1台当たりの蓄電池容量の構成は何種類ありますか？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</si>
  <si>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PCSの定格出力 放電側の合計値が自動で表示されます
【入力方法】シートご参考</t>
    <rPh sb="8" eb="9">
      <t>ズ</t>
    </rPh>
    <rPh sb="9" eb="11">
      <t>サンコウ</t>
    </rPh>
    <rPh sb="17" eb="19">
      <t>ジドウ</t>
    </rPh>
    <rPh sb="37" eb="39">
      <t>サンコウ</t>
    </rPh>
    <phoneticPr fontId="2"/>
  </si>
  <si>
    <t>事故時運転継続（FRT）要件適用の有無</t>
  </si>
  <si>
    <t>EMSによる出力制御有無</t>
    <rPh sb="6" eb="8">
      <t>シュツリョク</t>
    </rPh>
    <rPh sb="8" eb="10">
      <t>セイギョ</t>
    </rPh>
    <rPh sb="10" eb="12">
      <t>ウム</t>
    </rPh>
    <phoneticPr fontId="2"/>
  </si>
  <si>
    <t>様式３（直流発電設備）の３．自由記述欄</t>
    <rPh sb="14" eb="19">
      <t>ジユウキジュツラン</t>
    </rPh>
    <phoneticPr fontId="2"/>
  </si>
  <si>
    <t>【発電設備仕様のご入力（PCS/パネルに関して）】</t>
    <phoneticPr fontId="2"/>
  </si>
  <si>
    <t>　【PCSの情報】</t>
    <phoneticPr fontId="2"/>
  </si>
  <si>
    <t>出力制限の有無</t>
    <rPh sb="0" eb="2">
      <t>シュツリョク</t>
    </rPh>
    <rPh sb="2" eb="4">
      <t>セイゲン</t>
    </rPh>
    <rPh sb="5" eb="6">
      <t>アリ</t>
    </rPh>
    <rPh sb="6" eb="7">
      <t>ナシ</t>
    </rPh>
    <phoneticPr fontId="2"/>
  </si>
  <si>
    <t>同値定格出力のPCS/逆変換装置群</t>
    <phoneticPr fontId="2"/>
  </si>
  <si>
    <t>出力制限の有無</t>
    <rPh sb="0" eb="2">
      <t>シュツリョク</t>
    </rPh>
    <rPh sb="2" eb="4">
      <t>セイゲン</t>
    </rPh>
    <rPh sb="5" eb="7">
      <t>ウム</t>
    </rPh>
    <phoneticPr fontId="2"/>
  </si>
  <si>
    <t>（変更前）台数</t>
    <rPh sb="5" eb="7">
      <t>ダイスウ</t>
    </rPh>
    <phoneticPr fontId="2"/>
  </si>
  <si>
    <t>（EMS制御後）定格出力合計　放電側</t>
    <rPh sb="4" eb="6">
      <t>セイギョ</t>
    </rPh>
    <rPh sb="6" eb="7">
      <t>ゴ</t>
    </rPh>
    <rPh sb="15" eb="18">
      <t>ホウデンガワ</t>
    </rPh>
    <phoneticPr fontId="2"/>
  </si>
  <si>
    <t>（EMS制御後）定格出力合計　充電側</t>
    <rPh sb="4" eb="6">
      <t>セイギョ</t>
    </rPh>
    <rPh sb="6" eb="7">
      <t>ゴ</t>
    </rPh>
    <rPh sb="15" eb="18">
      <t>ジュウデンガワ</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</si>
  <si>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</si>
  <si>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</si>
  <si>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モク</t>
    </rPh>
    <rPh sb="13" eb="15">
      <t>セツビ</t>
    </rPh>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</si>
  <si>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</si>
  <si>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t>
    <phoneticPr fontId="2"/>
  </si>
  <si>
    <t>＋</t>
    <phoneticPr fontId="2"/>
  </si>
  <si>
    <t>※放電側とは系統への売電電力のことを指し、様式3該当箇所に＋表記で自動転記されます</t>
    <phoneticPr fontId="2"/>
  </si>
  <si>
    <t>※充電側とは系統からの買電電力のことを指し、様式3該当箇所に－表記で自動転記されます</t>
    <phoneticPr fontId="2"/>
  </si>
  <si>
    <t>※放電側とは系統への売電電力のことを指し、様式2該当箇所に＋表記で自動転記されます</t>
    <phoneticPr fontId="2"/>
  </si>
  <si>
    <t>※充電側とは系統からの買電電力のことを指し、様式2該当箇所に－表記で自動転記されます</t>
    <phoneticPr fontId="2"/>
  </si>
  <si>
    <t>EMSにて出力制御時の放電側定格出力合計を入力ください</t>
    <rPh sb="5" eb="7">
      <t>シュツリョク</t>
    </rPh>
    <rPh sb="7" eb="9">
      <t>セイギョ</t>
    </rPh>
    <rPh sb="9" eb="10">
      <t>ジ</t>
    </rPh>
    <rPh sb="11" eb="14">
      <t>ホウデンガワ</t>
    </rPh>
    <rPh sb="14" eb="16">
      <t>テイカク</t>
    </rPh>
    <rPh sb="16" eb="18">
      <t>シュツリョク</t>
    </rPh>
    <rPh sb="18" eb="20">
      <t>ゴウケイ</t>
    </rPh>
    <rPh sb="21" eb="23">
      <t>ニュウリョク</t>
    </rPh>
    <phoneticPr fontId="2"/>
  </si>
  <si>
    <t>EMSにて出力制御時の充電側定格出力合計を入力ください</t>
    <rPh sb="5" eb="7">
      <t>シュツリョク</t>
    </rPh>
    <rPh sb="7" eb="9">
      <t>セイギョ</t>
    </rPh>
    <rPh sb="9" eb="10">
      <t>ジ</t>
    </rPh>
    <rPh sb="11" eb="14">
      <t>ジュウデンガワ</t>
    </rPh>
    <rPh sb="14" eb="16">
      <t>テイカク</t>
    </rPh>
    <rPh sb="16" eb="18">
      <t>シュツリョク</t>
    </rPh>
    <rPh sb="18" eb="20">
      <t>ゴウケイ</t>
    </rPh>
    <rPh sb="21" eb="23">
      <t>ニュウリョク</t>
    </rPh>
    <phoneticPr fontId="2"/>
  </si>
  <si>
    <t>需要場所(発電設備を含めた敷地)がわかるように枠などが記載されていますか？</t>
    <rPh sb="23" eb="24">
      <t>ワク</t>
    </rPh>
    <rPh sb="27" eb="29">
      <t>キサイ</t>
    </rPh>
    <phoneticPr fontId="2"/>
  </si>
  <si>
    <t>PCSの台数は、入力シートの【3.  発電設備仕様のご入力（PCS/蓄電池に関して）】にご記載のPCS台数と相違はありませんか？</t>
    <rPh sb="4" eb="6">
      <t>ダイスウ</t>
    </rPh>
    <rPh sb="8" eb="10">
      <t>ニュウリョク</t>
    </rPh>
    <rPh sb="45" eb="47">
      <t>キサイ</t>
    </rPh>
    <rPh sb="51" eb="53">
      <t>ダイスウ</t>
    </rPh>
    <rPh sb="54" eb="56">
      <t>ソウイ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</si>
  <si>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</si>
  <si>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phoneticPr fontId="2"/>
  </si>
  <si>
    <t>住所：郵便番号</t>
    <rPh sb="0" eb="2">
      <t>ジュウショ</t>
    </rPh>
    <rPh sb="3" eb="7">
      <t>ユウビンバンゴウ</t>
    </rPh>
    <phoneticPr fontId="2"/>
  </si>
  <si>
    <t>　　  ：都道府県</t>
    <rPh sb="5" eb="9">
      <t>トドウフケン</t>
    </rPh>
    <phoneticPr fontId="2"/>
  </si>
  <si>
    <t>　　  ：市区町村以下</t>
    <rPh sb="5" eb="11">
      <t>シクチョウソンイカ</t>
    </rPh>
    <phoneticPr fontId="2"/>
  </si>
  <si>
    <t>住所：都・県</t>
    <rPh sb="0" eb="2">
      <t>ジュウショ</t>
    </rPh>
    <rPh sb="3" eb="4">
      <t>ト</t>
    </rPh>
    <rPh sb="5" eb="6">
      <t>ケン</t>
    </rPh>
    <phoneticPr fontId="2"/>
  </si>
  <si>
    <t>入力方法</t>
    <rPh sb="2" eb="4">
      <t>ホウホウ</t>
    </rPh>
    <phoneticPr fontId="2"/>
  </si>
  <si>
    <t>自動電圧調整装置（AVR）の定数（整定値）</t>
    <phoneticPr fontId="2"/>
  </si>
  <si>
    <t>定格出力3種類目の設備の中で、PCS1台当たりの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</si>
  <si>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定格出力2種類目の設備の中で、PCS1台当たりの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</si>
  <si>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定格出力1種類目の設備の中で、PCS1台当たりの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</si>
  <si>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〇〇〇〇</t>
    <phoneticPr fontId="2"/>
  </si>
  <si>
    <t>三相３線式</t>
  </si>
  <si>
    <t>▲▲▲</t>
    <phoneticPr fontId="2"/>
  </si>
  <si>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</si>
  <si>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</si>
  <si>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</si>
  <si>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</si>
  <si>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02setsuzokukenntou@tepco.co.jp</t>
    <phoneticPr fontId="2"/>
  </si>
  <si>
    <t>その他(                   　　)</t>
    <phoneticPr fontId="2"/>
  </si>
  <si>
    <t>その他(氏名：                   　　)</t>
    <rPh sb="4" eb="6">
      <t>シメイ</t>
    </rPh>
    <phoneticPr fontId="2"/>
  </si>
  <si>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</si>
  <si>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</si>
  <si>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</si>
  <si>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</si>
  <si>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PCSの単体（1台あたり）の定格容量を、【PCSの定格出力：放電側】以上の数値で記載ください</t>
    <rPh sb="14" eb="18">
      <t>テイカクヨウリョウ</t>
    </rPh>
    <rPh sb="30" eb="33">
      <t>ホウデンガワ</t>
    </rPh>
    <rPh sb="34" eb="36">
      <t>イジョウ</t>
    </rPh>
    <rPh sb="37" eb="39">
      <t>スウチ</t>
    </rPh>
    <phoneticPr fontId="2"/>
  </si>
  <si>
    <t>電圧フリッカ対策「有」の場合は「様式４の5対策設備の概要欄」に資料を添付してください。
※資料を添付する場合は別紙でも構いません。</t>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</si>
  <si>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</si>
  <si>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</si>
  <si>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</si>
  <si>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r>
      <t>■本書類は、</t>
    </r>
    <r>
      <rPr>
        <b/>
        <sz val="14"/>
        <color rgb="FFC00000"/>
        <rFont val="Meiryo UI"/>
        <family val="3"/>
        <charset val="128"/>
      </rPr>
      <t>高圧用-蓄電池</t>
    </r>
    <r>
      <rPr>
        <b/>
        <sz val="14"/>
        <color theme="1" tint="0.249977111117893"/>
        <rFont val="Meiryo UI"/>
        <family val="3"/>
        <charset val="128"/>
      </rPr>
      <t>の接続検討申込書です</t>
    </r>
    <phoneticPr fontId="2"/>
  </si>
  <si>
    <t>■ 入力シートの「3.  発電設備仕様のご入力（PCS/蓄電池に関して)」「4.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28" eb="31">
      <t>チクデンチ</t>
    </rPh>
    <rPh sb="32" eb="33">
      <t>カン</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</si>
  <si>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</si>
  <si>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t>
    <phoneticPr fontId="2"/>
  </si>
  <si>
    <t>番地等、省略せずに記載ください</t>
    <phoneticPr fontId="2"/>
  </si>
  <si>
    <t>ハイフンなしで7桁で入力ください　※ハイフンを入力せずとも自動でハイフンが入力されます</t>
    <phoneticPr fontId="2"/>
  </si>
  <si>
    <t>PCSの単体（1台あたり）の定格容量を、【PCSの定格出力：充電側】以上の数値で記載ください
※マイナス表記をとった【PCSの定格出力：充電側】の数値以上</t>
    <rPh sb="30" eb="32">
      <t>ジュウデン</t>
    </rPh>
    <rPh sb="32" eb="33">
      <t>ガワ</t>
    </rPh>
    <phoneticPr fontId="2"/>
  </si>
  <si>
    <t>PCSの定格出力 充電側の合計値が自動で表示されます
【入力方法】シートご参考</t>
    <rPh sb="9" eb="12">
      <t>ジュウデンガワ</t>
    </rPh>
    <rPh sb="13" eb="16">
      <t>ゴウケイアタイ</t>
    </rPh>
    <phoneticPr fontId="2"/>
  </si>
  <si>
    <t>選択してください</t>
  </si>
  <si>
    <t>確認して✓をご選択ください</t>
  </si>
  <si>
    <t>ms</t>
    <phoneticPr fontId="2"/>
  </si>
  <si>
    <t>【高圧】</t>
    <rPh sb="1" eb="3">
      <t>コウアツ</t>
    </rPh>
    <phoneticPr fontId="2"/>
  </si>
  <si>
    <t>【高圧】接続検討申込</t>
    <phoneticPr fontId="2"/>
  </si>
  <si>
    <t>＜調査料（接続検討の検討料）の請求先＞
【請求書送付先の住所】
○○県○○市○○町○-○-○
【請求書送付先の宛名】
○○ ○○</t>
    <phoneticPr fontId="2"/>
  </si>
  <si>
    <t>＜調査料（接続検討の検討料）の請求先＞
【請求受領者の情報】
会社名： ○○株式会社
担当者名： ○○ ○○
メールアドレス： ○○○@○○○○
電話番号：○○○-○○○○-○○○</t>
    <phoneticPr fontId="2"/>
  </si>
  <si>
    <t xml:space="preserve">
＜本件申込の問い合わせ先（送信者様の連絡先情報）＞
【送信者会社名】
○○株式会社
【送信者名】
○○ ○○
【送信者連絡先】
メールアドレス：○○○@○○○○
電話番号:○○○-○○○○-○○○</t>
    <phoneticPr fontId="2"/>
  </si>
  <si>
    <t>※メール本文には＜調査料（接続検討の検討料）の請求先＞と＜本申込書の問い合わせ先（送信者様の連絡先情報）＞の双方を記載ください。</t>
    <rPh sb="4" eb="6">
      <t>ホンブン</t>
    </rPh>
    <rPh sb="29" eb="33">
      <t>ホンモウシコミショ</t>
    </rPh>
    <rPh sb="34" eb="35">
      <t>ト</t>
    </rPh>
    <rPh sb="36" eb="37">
      <t>ア</t>
    </rPh>
    <rPh sb="39" eb="40">
      <t>サキ</t>
    </rPh>
    <rPh sb="41" eb="45">
      <t>ソウシンシャサマ</t>
    </rPh>
    <rPh sb="46" eb="51">
      <t>レンラクサキジョウホウ</t>
    </rPh>
    <rPh sb="54" eb="56">
      <t>ソウホウ</t>
    </rPh>
    <rPh sb="57" eb="59">
      <t>キサイ</t>
    </rPh>
    <phoneticPr fontId="2"/>
  </si>
  <si>
    <t>　※仕様書の提出は必要ありません。本書類（様式5以降など別途添付書類含む）のみ提出ください</t>
    <phoneticPr fontId="2"/>
  </si>
  <si>
    <t>　※PDF化など本書類に加工はせず、エクセルのままご提出ください</t>
    <phoneticPr fontId="2"/>
  </si>
  <si>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</si>
  <si>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</si>
  <si>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</si>
  <si>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</si>
  <si>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（別途提出する際や本シートに記載しない項目であっても、提出前に必ずご確認して✓ください。）</t>
    </r>
    <phoneticPr fontId="2"/>
  </si>
  <si>
    <r>
      <t>■提出前チェックリスト</t>
    </r>
    <r>
      <rPr>
        <b/>
        <sz val="12"/>
        <color theme="5"/>
        <rFont val="Meiryo UI"/>
        <family val="3"/>
        <charset val="128"/>
      </rPr>
      <t>（別途提出する際や本シートに記載しない項目であっても、提出前に必ずご確認して✓ください。）</t>
    </r>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</si>
  <si>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ご参考の上載ください(</t>
    </r>
    <r>
      <rPr>
        <b/>
        <sz val="22"/>
        <color rgb="FF0070C0"/>
        <rFont val="Meiryo UI"/>
        <family val="3"/>
        <charset val="128"/>
      </rPr>
      <t>Link</t>
    </r>
    <r>
      <rPr>
        <b/>
        <sz val="22"/>
        <color theme="1" tint="0.249977111117893"/>
        <rFont val="Meiryo UI"/>
        <family val="3"/>
        <charset val="128"/>
      </rPr>
      <t>)</t>
    </r>
    <rPh sb="42" eb="46">
      <t>テイカクシュツリョク</t>
    </rPh>
    <rPh sb="47" eb="49">
      <t>ドウチ</t>
    </rPh>
    <rPh sb="52" eb="56">
      <t>シュツリョクセイギョ</t>
    </rPh>
    <rPh sb="57" eb="59">
      <t>ウム</t>
    </rPh>
    <rPh sb="72" eb="74">
      <t>キサイ</t>
    </rPh>
    <rPh sb="100" eb="101">
      <t>ベツ</t>
    </rPh>
    <rPh sb="113" eb="114">
      <t>ホン</t>
    </rPh>
    <rPh sb="126" eb="127">
      <t>ズ</t>
    </rPh>
    <rPh sb="128" eb="130">
      <t>キサイ</t>
    </rPh>
    <rPh sb="146" eb="148">
      <t>サンコウ</t>
    </rPh>
    <rPh sb="150" eb="151">
      <t>ウエ</t>
    </rPh>
    <rPh sb="152" eb="154">
      <t>キサイ</t>
    </rPh>
    <phoneticPr fontId="2"/>
  </si>
  <si>
    <t>PCSの出力制限有無を選択ください</t>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</si>
  <si>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phoneticPr fontId="2"/>
  </si>
  <si>
    <t>系統アクセスルール〔高圧・低圧版〕　P6  ＜ステップ１：接続検討申込～回答＞</t>
    <phoneticPr fontId="2"/>
  </si>
  <si>
    <t>https://www.tepco.co.jp/pg/consignment/rule-tr-dis/</t>
    <phoneticPr fontId="2"/>
  </si>
  <si>
    <t>＜参考＞弊社HP　送配電系統利用に関するルール</t>
    <phoneticPr fontId="2"/>
  </si>
  <si>
    <t>＜契約電力（受電電力）の最大が0以下になる場合＞受電電圧6kV自家消費（逆潮流無し）の為、接続検討のお申込みは不要となります。</t>
    <rPh sb="1" eb="4">
      <t>ケイヤクデン</t>
    </rPh>
    <rPh sb="4" eb="5">
      <t>リョク</t>
    </rPh>
    <rPh sb="6" eb="10">
      <t>ジュデンデンリョク</t>
    </rPh>
    <rPh sb="12" eb="14">
      <t>サイダイ</t>
    </rPh>
    <rPh sb="16" eb="18">
      <t>イカ</t>
    </rPh>
    <rPh sb="21" eb="23">
      <t>バアイ</t>
    </rPh>
    <rPh sb="43" eb="44">
      <t>タメ</t>
    </rPh>
    <phoneticPr fontId="2"/>
  </si>
  <si>
    <t>おわりにへ＞</t>
    <phoneticPr fontId="2"/>
  </si>
  <si>
    <t>「自家消費を目的とした発電設備等（逆潮流なし）を新設・変更する場合，ステップ１（接続検討申込～回答）は省略可能とする（島嶼および系統連系制約発生箇所等除く）。」</t>
    <phoneticPr fontId="2"/>
  </si>
  <si>
    <t>希望する売電方法</t>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</si>
  <si>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</si>
  <si>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</si>
  <si>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</si>
  <si>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r>
      <t xml:space="preserve">PCSの定格出力：充電側
</t>
    </r>
    <r>
      <rPr>
        <sz val="14"/>
        <color theme="3"/>
        <rFont val="Meiryo UI"/>
        <family val="3"/>
        <charset val="128"/>
      </rPr>
      <t>※充電側とは系統からの買電電力のことを指し、様式3該当箇所に
－表記で自動転記されます</t>
    </r>
    <rPh sb="4" eb="6">
      <t>テイカク</t>
    </rPh>
    <rPh sb="6" eb="8">
      <t>シュツリョク</t>
    </rPh>
    <rPh sb="9" eb="12">
      <t>ジュウデンガワ</t>
    </rPh>
    <phoneticPr fontId="2"/>
  </si>
  <si>
    <t>各様式　右上日付</t>
    <rPh sb="0" eb="3">
      <t>カクヨウシキ</t>
    </rPh>
    <rPh sb="4" eb="5">
      <t>ミギ</t>
    </rPh>
    <rPh sb="5" eb="6">
      <t>ウエ</t>
    </rPh>
    <rPh sb="6" eb="8">
      <t>ヒヅケ</t>
    </rPh>
    <phoneticPr fontId="2"/>
  </si>
  <si>
    <t>様式１（３）発電設備等設置場所</t>
    <rPh sb="0" eb="2">
      <t>ヨウシキ</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</si>
  <si>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</si>
  <si>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</si>
  <si>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</si>
  <si>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様式２の１．（３）発電設備等の連系開始希望日（営業運転）</t>
    <rPh sb="0" eb="2">
      <t>ヨウシキ</t>
    </rPh>
    <phoneticPr fontId="2"/>
  </si>
  <si>
    <t>様式２の２．（２）予備電線路希望の有無</t>
    <rPh sb="0" eb="2">
      <t>ヨウシキ</t>
    </rPh>
    <phoneticPr fontId="2"/>
  </si>
  <si>
    <t>様式２の７．サイバーセキュリティ対策</t>
    <rPh sb="0" eb="2">
      <t>ヨウシキ</t>
    </rPh>
    <phoneticPr fontId="2"/>
  </si>
  <si>
    <t>様式４の４．高調波発生機器</t>
    <rPh sb="0" eb="2">
      <t>ヨウシキ</t>
    </rPh>
    <phoneticPr fontId="2"/>
  </si>
  <si>
    <t>様式４の５．電圧フリッカ発生源</t>
    <rPh sb="0" eb="2">
      <t>ヨウシキ</t>
    </rPh>
    <phoneticPr fontId="2"/>
  </si>
  <si>
    <t>様式３（逆変換装置）の２．逆変換装置（３）放電側</t>
    <rPh sb="0" eb="2">
      <t>ヨウシキ</t>
    </rPh>
    <rPh sb="4" eb="9">
      <t>ギャクヘンカンソウチ</t>
    </rPh>
    <rPh sb="21" eb="24">
      <t>ホウデンガワ</t>
    </rPh>
    <phoneticPr fontId="2"/>
  </si>
  <si>
    <t>0.97pu時（50Hzエリア：48.5/60Hzエリア：58.2［Hz］）</t>
    <phoneticPr fontId="2"/>
  </si>
  <si>
    <t>0.96pu時（50Hzエリア：48.0/60Hzエリア：57.6［Hz］）</t>
    <phoneticPr fontId="2"/>
  </si>
  <si>
    <t>-</t>
  </si>
  <si>
    <t>様式３（直流発電設備）①の３．自由記述欄</t>
    <phoneticPr fontId="2"/>
  </si>
  <si>
    <t>様式３（直流発電設備）①の３．定格出力
様式３（逆変換装置）①の２．逆変換装置（４）放電側</t>
    <rPh sb="0" eb="2">
      <t>ヨウシキ</t>
    </rPh>
    <rPh sb="15" eb="19">
      <t>テイカクシュツリョク</t>
    </rPh>
    <rPh sb="20" eb="22">
      <t>ヨウシキ</t>
    </rPh>
    <rPh sb="24" eb="29">
      <t>ギャクヘンカンソウチ</t>
    </rPh>
    <phoneticPr fontId="2"/>
  </si>
  <si>
    <t>様式３（逆変換装置）①の２．逆変換装置（４）充電側</t>
    <rPh sb="22" eb="24">
      <t>ジュウデン</t>
    </rPh>
    <rPh sb="24" eb="25">
      <t>ガワ</t>
    </rPh>
    <phoneticPr fontId="2"/>
  </si>
  <si>
    <t>様式３（直流発電設備）①、様式３（逆変換装置）①
※様式右上部分</t>
    <rPh sb="0" eb="2">
      <t>ヨウシキ</t>
    </rPh>
    <rPh sb="13" eb="15">
      <t>ヨウシキ</t>
    </rPh>
    <rPh sb="17" eb="22">
      <t>ギャクヘンカンソウチ</t>
    </rPh>
    <rPh sb="26" eb="28">
      <t>ヨウシキ</t>
    </rPh>
    <rPh sb="28" eb="30">
      <t>ミギウエ</t>
    </rPh>
    <rPh sb="30" eb="32">
      <t>ブブン</t>
    </rPh>
    <phoneticPr fontId="2"/>
  </si>
  <si>
    <t>様式３（逆変換装置）①の２．逆変換装置（１）メーカ･型式</t>
    <rPh sb="0" eb="2">
      <t>ヨウシキ</t>
    </rPh>
    <rPh sb="4" eb="9">
      <t>ギャクヘンカンソウチ</t>
    </rPh>
    <phoneticPr fontId="2"/>
  </si>
  <si>
    <t>様式３（直流発電設備）①の３．電気方式、
様式３（逆変換装置）①の２．逆変換装置（２）電気方式</t>
    <rPh sb="0" eb="2">
      <t>ヨウシキ</t>
    </rPh>
    <rPh sb="15" eb="19">
      <t>デンキホウシキ</t>
    </rPh>
    <rPh sb="21" eb="23">
      <t>ヨウシキ</t>
    </rPh>
    <rPh sb="25" eb="30">
      <t>ギャクヘンカンソウチ</t>
    </rPh>
    <phoneticPr fontId="2"/>
  </si>
  <si>
    <t>様式３（逆変換装置）①の２．逆変換装置（３）充電側</t>
    <rPh sb="0" eb="2">
      <t>ヨウシキ</t>
    </rPh>
    <rPh sb="4" eb="9">
      <t>ギャクヘンカンソウチ</t>
    </rPh>
    <rPh sb="22" eb="25">
      <t>ジュウデンガワ</t>
    </rPh>
    <phoneticPr fontId="2"/>
  </si>
  <si>
    <t>様式３（直流発電設備）①の３．力率（定格）、
様式３（逆変換装置）①の２．逆変換装置（７）力率（定格）</t>
    <rPh sb="0" eb="2">
      <t>ヨウシキ</t>
    </rPh>
    <rPh sb="15" eb="17">
      <t>リキリツ</t>
    </rPh>
    <rPh sb="18" eb="20">
      <t>テイカク</t>
    </rPh>
    <phoneticPr fontId="2"/>
  </si>
  <si>
    <t>様式３（直流発電設備）①の３．力率（運転可能範囲）、
様式３（逆変換装置）①の２．逆変換装置（８）力率（運転可能範囲）</t>
    <rPh sb="0" eb="2">
      <t>ヨウシキ</t>
    </rPh>
    <rPh sb="15" eb="17">
      <t>リキリツ</t>
    </rPh>
    <rPh sb="18" eb="22">
      <t>ウンテンカノウ</t>
    </rPh>
    <rPh sb="22" eb="24">
      <t>ハンイ</t>
    </rPh>
    <phoneticPr fontId="2"/>
  </si>
  <si>
    <t>様式３（直流発電設備）①の３．その他特記事項</t>
    <rPh sb="0" eb="2">
      <t>ヨウシキ</t>
    </rPh>
    <rPh sb="17" eb="18">
      <t>ホカ</t>
    </rPh>
    <rPh sb="18" eb="22">
      <t>トッキジコウ</t>
    </rPh>
    <phoneticPr fontId="2"/>
  </si>
  <si>
    <t>様式３（直流発電設備）①の３．その他特記事項</t>
    <phoneticPr fontId="2"/>
  </si>
  <si>
    <t>様式３（直流発電設備）②の３．自由記述欄</t>
    <phoneticPr fontId="2"/>
  </si>
  <si>
    <t>様式３（直流発電設備）②の３．定格出力
様式３（逆変換装置）②の２．逆変換装置（４）放電側</t>
    <rPh sb="0" eb="2">
      <t>ヨウシキ</t>
    </rPh>
    <rPh sb="15" eb="19">
      <t>テイカクシュツリョク</t>
    </rPh>
    <rPh sb="20" eb="22">
      <t>ヨウシキ</t>
    </rPh>
    <rPh sb="24" eb="29">
      <t>ギャクヘンカンソウチ</t>
    </rPh>
    <phoneticPr fontId="2"/>
  </si>
  <si>
    <t>様式３（逆変換装置）②の２．逆変換装置（４）充電側</t>
    <rPh sb="22" eb="24">
      <t>ジュウデン</t>
    </rPh>
    <rPh sb="24" eb="25">
      <t>ガワ</t>
    </rPh>
    <phoneticPr fontId="2"/>
  </si>
  <si>
    <t>様式３（直流発電設備）②、様式３（逆変換装置）②
※様式右上部分</t>
    <rPh sb="0" eb="2">
      <t>ヨウシキ</t>
    </rPh>
    <rPh sb="13" eb="15">
      <t>ヨウシキ</t>
    </rPh>
    <rPh sb="17" eb="22">
      <t>ギャクヘンカンソウチ</t>
    </rPh>
    <rPh sb="26" eb="28">
      <t>ヨウシキ</t>
    </rPh>
    <rPh sb="28" eb="30">
      <t>ミギウエ</t>
    </rPh>
    <rPh sb="30" eb="32">
      <t>ブブン</t>
    </rPh>
    <phoneticPr fontId="2"/>
  </si>
  <si>
    <t>様式３（逆変換装置）②の２．逆変換装置（１）メーカ･型式</t>
    <rPh sb="0" eb="2">
      <t>ヨウシキ</t>
    </rPh>
    <rPh sb="4" eb="9">
      <t>ギャクヘンカンソウチ</t>
    </rPh>
    <phoneticPr fontId="2"/>
  </si>
  <si>
    <t>様式３（直流発電設備）②の３．電気方式、
様式３（逆変換装置）②の２．逆変換装置（２）電気方式</t>
    <rPh sb="0" eb="2">
      <t>ヨウシキ</t>
    </rPh>
    <rPh sb="15" eb="19">
      <t>デンキホウシキ</t>
    </rPh>
    <rPh sb="21" eb="23">
      <t>ヨウシキ</t>
    </rPh>
    <rPh sb="25" eb="30">
      <t>ギャクヘンカンソウチ</t>
    </rPh>
    <phoneticPr fontId="2"/>
  </si>
  <si>
    <t>様式３（逆変換装置）②の２．逆変換装置（３）放電側</t>
    <rPh sb="0" eb="2">
      <t>ヨウシキ</t>
    </rPh>
    <rPh sb="4" eb="9">
      <t>ギャクヘンカンソウチ</t>
    </rPh>
    <rPh sb="22" eb="25">
      <t>ホウデンガワ</t>
    </rPh>
    <phoneticPr fontId="2"/>
  </si>
  <si>
    <t>様式３（逆変換装置）②の２．逆変換装置（３）充電側</t>
    <rPh sb="0" eb="2">
      <t>ヨウシキ</t>
    </rPh>
    <rPh sb="4" eb="9">
      <t>ギャクヘンカンソウチ</t>
    </rPh>
    <rPh sb="22" eb="25">
      <t>ジュウデンガワ</t>
    </rPh>
    <phoneticPr fontId="2"/>
  </si>
  <si>
    <t>様式３（直流発電設備）②の３．力率（定格）、
様式３（逆変換装置）②の２．逆変換装置（７）力率（定格）</t>
    <rPh sb="0" eb="2">
      <t>ヨウシキ</t>
    </rPh>
    <rPh sb="15" eb="17">
      <t>リキリツ</t>
    </rPh>
    <rPh sb="18" eb="20">
      <t>テイカク</t>
    </rPh>
    <phoneticPr fontId="2"/>
  </si>
  <si>
    <t>様式３（直流発電設備）②の３．力率（運転可能範囲）、
様式３（逆変換装置）②の２．逆変換装置（８）力率（運転可能範囲）</t>
    <rPh sb="0" eb="2">
      <t>ヨウシキ</t>
    </rPh>
    <rPh sb="15" eb="17">
      <t>リキリツ</t>
    </rPh>
    <rPh sb="18" eb="22">
      <t>ウンテンカノウ</t>
    </rPh>
    <rPh sb="22" eb="24">
      <t>ハンイ</t>
    </rPh>
    <phoneticPr fontId="2"/>
  </si>
  <si>
    <t>様式３（直流発電設備）②の３．その他特記事項</t>
    <rPh sb="0" eb="2">
      <t>ヨウシキ</t>
    </rPh>
    <rPh sb="17" eb="18">
      <t>ホカ</t>
    </rPh>
    <rPh sb="18" eb="22">
      <t>トッキジコウ</t>
    </rPh>
    <phoneticPr fontId="2"/>
  </si>
  <si>
    <t>様式３（直流発電設備）②の３．その他特記事項</t>
    <phoneticPr fontId="2"/>
  </si>
  <si>
    <t>様式３（直流発電設備）③の３．自由記述欄</t>
    <phoneticPr fontId="2"/>
  </si>
  <si>
    <t>様式３（直流発電設備）③の３．定格出力
様式３（逆変換装置）③の２．逆変換装置（４）放電側</t>
    <rPh sb="0" eb="2">
      <t>ヨウシキ</t>
    </rPh>
    <rPh sb="15" eb="19">
      <t>テイカクシュツリョク</t>
    </rPh>
    <rPh sb="20" eb="22">
      <t>ヨウシキ</t>
    </rPh>
    <rPh sb="24" eb="29">
      <t>ギャクヘンカンソウチ</t>
    </rPh>
    <phoneticPr fontId="2"/>
  </si>
  <si>
    <t>様式３（逆変換装置）③の２．逆変換装置（４）充電側</t>
    <rPh sb="22" eb="24">
      <t>ジュウデン</t>
    </rPh>
    <rPh sb="24" eb="25">
      <t>ガワ</t>
    </rPh>
    <phoneticPr fontId="2"/>
  </si>
  <si>
    <t>様式３（直流発電設備）③、様式３（逆変換装置）③
※様式右上部分</t>
    <rPh sb="0" eb="2">
      <t>ヨウシキ</t>
    </rPh>
    <rPh sb="13" eb="15">
      <t>ヨウシキ</t>
    </rPh>
    <rPh sb="17" eb="22">
      <t>ギャクヘンカンソウチ</t>
    </rPh>
    <rPh sb="26" eb="28">
      <t>ヨウシキ</t>
    </rPh>
    <rPh sb="28" eb="30">
      <t>ミギウエ</t>
    </rPh>
    <rPh sb="30" eb="32">
      <t>ブブン</t>
    </rPh>
    <phoneticPr fontId="2"/>
  </si>
  <si>
    <t>様式３（逆変換装置）③の２．逆変換装置（１）メーカ･型式</t>
    <rPh sb="0" eb="2">
      <t>ヨウシキ</t>
    </rPh>
    <rPh sb="4" eb="9">
      <t>ギャクヘンカンソウチ</t>
    </rPh>
    <phoneticPr fontId="2"/>
  </si>
  <si>
    <t>様式３（直流発電設備）③の３．電気方式、
様式３（逆変換装置）③の２．逆変換装置（２）電気方式</t>
    <rPh sb="0" eb="2">
      <t>ヨウシキ</t>
    </rPh>
    <rPh sb="15" eb="19">
      <t>デンキホウシキ</t>
    </rPh>
    <rPh sb="21" eb="23">
      <t>ヨウシキ</t>
    </rPh>
    <rPh sb="25" eb="30">
      <t>ギャクヘンカンソウチ</t>
    </rPh>
    <phoneticPr fontId="2"/>
  </si>
  <si>
    <t>様式３（逆変換装置）③の２．逆変換装置（３）放電側</t>
    <rPh sb="0" eb="2">
      <t>ヨウシキ</t>
    </rPh>
    <rPh sb="4" eb="9">
      <t>ギャクヘンカンソウチ</t>
    </rPh>
    <rPh sb="22" eb="25">
      <t>ホウデンガワ</t>
    </rPh>
    <phoneticPr fontId="2"/>
  </si>
  <si>
    <t>様式３（逆変換装置）③の２．逆変換装置（３）充電側</t>
    <rPh sb="0" eb="2">
      <t>ヨウシキ</t>
    </rPh>
    <rPh sb="4" eb="9">
      <t>ギャクヘンカンソウチ</t>
    </rPh>
    <rPh sb="22" eb="25">
      <t>ジュウデンガワ</t>
    </rPh>
    <phoneticPr fontId="2"/>
  </si>
  <si>
    <t>様式３（直流発電設備）③の３．その他特記事項</t>
    <phoneticPr fontId="2"/>
  </si>
  <si>
    <t>様式３（直流発電設備）③の３．その他特記事項</t>
    <rPh sb="0" eb="2">
      <t>ヨウシキ</t>
    </rPh>
    <rPh sb="17" eb="18">
      <t>ホカ</t>
    </rPh>
    <rPh sb="18" eb="22">
      <t>トッキジコウ</t>
    </rPh>
    <phoneticPr fontId="2"/>
  </si>
  <si>
    <t>様式３（直流発電設備）③の１．一般（７）自動電圧調整装置（AVR）の定数（整定値）</t>
    <rPh sb="0" eb="2">
      <t>ヨウシキ</t>
    </rPh>
    <phoneticPr fontId="2"/>
  </si>
  <si>
    <t>様式３（直流発電設備）③の１．一般（６）自動電圧調整装置（AVR）の有無</t>
    <rPh sb="0" eb="2">
      <t>ヨウシキ</t>
    </rPh>
    <phoneticPr fontId="2"/>
  </si>
  <si>
    <t>様式３（直流発電設備）③の３．FRT要件適用の有無、
様式３（逆変換装置）③の２．逆変換装置（１８）事故時運転継続（ＦＲＴ）要件適用の有無</t>
    <rPh sb="0" eb="2">
      <t>ヨウシキ</t>
    </rPh>
    <rPh sb="19" eb="21">
      <t>ヨウケン</t>
    </rPh>
    <rPh sb="21" eb="23">
      <t>テキヨウ</t>
    </rPh>
    <rPh sb="24" eb="26">
      <t>ウム</t>
    </rPh>
    <rPh sb="28" eb="30">
      <t>ヨウシキ</t>
    </rPh>
    <rPh sb="32" eb="37">
      <t>ギャクヘンカンソウチ</t>
    </rPh>
    <phoneticPr fontId="2"/>
  </si>
  <si>
    <t>様式３（直流発電設備）③の３．主回路方式、
様式３（逆変換装置）③の２．逆変換装置（１６）主回路方式</t>
    <rPh sb="0" eb="2">
      <t>ヨウシキ</t>
    </rPh>
    <rPh sb="15" eb="20">
      <t>シュカイロホウシキ</t>
    </rPh>
    <rPh sb="22" eb="24">
      <t>ヨウシキ</t>
    </rPh>
    <rPh sb="26" eb="31">
      <t>ギャクヘンカンソウチ</t>
    </rPh>
    <phoneticPr fontId="2"/>
  </si>
  <si>
    <t>様式３（直流発電設備）③の３．力率（定格）、
様式３（逆変換装置）③の２．逆変換装置（７）力率（定格）</t>
    <rPh sb="0" eb="2">
      <t>ヨウシキ</t>
    </rPh>
    <rPh sb="15" eb="17">
      <t>リキリツ</t>
    </rPh>
    <rPh sb="18" eb="20">
      <t>テイカク</t>
    </rPh>
    <phoneticPr fontId="2"/>
  </si>
  <si>
    <t>様式３（直流発電設備）③の３．力率（運転可能範囲）、
様式３（逆変換装置）③の２．逆変換装置（８）力率（運転可能範囲）</t>
    <rPh sb="0" eb="2">
      <t>ヨウシキ</t>
    </rPh>
    <rPh sb="15" eb="17">
      <t>リキリツ</t>
    </rPh>
    <rPh sb="18" eb="22">
      <t>ウンテンカノウ</t>
    </rPh>
    <rPh sb="22" eb="24">
      <t>ハンイ</t>
    </rPh>
    <phoneticPr fontId="2"/>
  </si>
  <si>
    <t>様式２の２．（２）予備電線路希望の有無　希望する予備送電サービス</t>
    <rPh sb="0" eb="2">
      <t>ヨウシキ</t>
    </rPh>
    <phoneticPr fontId="2"/>
  </si>
  <si>
    <t>様式２の２．（２）予備電線路希望の有無　予備送電サービス契約電力</t>
    <rPh sb="0" eb="2">
      <t>ヨウシキ</t>
    </rPh>
    <phoneticPr fontId="2"/>
  </si>
  <si>
    <t>様式１（７）契約種別</t>
    <rPh sb="0" eb="2">
      <t>ヨウシキ</t>
    </rPh>
    <phoneticPr fontId="2"/>
  </si>
  <si>
    <t>様式１（１）発電設備等設置者名</t>
    <rPh sb="0" eb="2">
      <t>ヨウシキ</t>
    </rPh>
    <phoneticPr fontId="2"/>
  </si>
  <si>
    <t>様式１（２）発電者の名称</t>
    <rPh sb="0" eb="2">
      <t>ヨウシキ</t>
    </rPh>
    <phoneticPr fontId="2"/>
  </si>
  <si>
    <t>様式１（５）既設アクセス設備の有無</t>
    <rPh sb="0" eb="2">
      <t>ヨウシキ</t>
    </rPh>
    <phoneticPr fontId="2"/>
  </si>
  <si>
    <t>様式２の１．（１）アクセス設備の運用開始希望日</t>
    <rPh sb="0" eb="2">
      <t>ヨウシキ</t>
    </rPh>
    <phoneticPr fontId="2"/>
  </si>
  <si>
    <t>様式２の１．（２）発電設備等の連系開始希望日（試運転）</t>
    <rPh sb="0" eb="2">
      <t>ヨウシキ</t>
    </rPh>
    <phoneticPr fontId="2"/>
  </si>
  <si>
    <t>様式３（直流発電設備）の１．一般（２）発電機台数、
様式３（逆変換装置）の１．全般（２）台数　※全種合計値が様式２の４</t>
    <rPh sb="0" eb="2">
      <t>ヨウシキ</t>
    </rPh>
    <rPh sb="14" eb="16">
      <t>イッパン</t>
    </rPh>
    <rPh sb="50" eb="52">
      <t>ヨウシキ</t>
    </rPh>
    <rPh sb="54" eb="59">
      <t>ギャクヘンカンソウチゼンパンゼンシュゴウケイチヨウシキ</t>
    </rPh>
    <phoneticPr fontId="2"/>
  </si>
  <si>
    <t>様式３（直流発電設備）②の１．一般（２）発電機台数、
様式３（逆変換装置）②の１．全般（２）台数　※全種合計値が様式２の４</t>
    <rPh sb="0" eb="2">
      <t>ヨウシキ</t>
    </rPh>
    <rPh sb="15" eb="17">
      <t>イッパン</t>
    </rPh>
    <rPh sb="52" eb="54">
      <t>ヨウシキ</t>
    </rPh>
    <rPh sb="56" eb="61">
      <t>ギャクヘンカンソウチゼンパンゼンシュゴウケイチヨウシキ</t>
    </rPh>
    <phoneticPr fontId="2"/>
  </si>
  <si>
    <t>様式３（直流発電設備）③の１．一般（２）発電機台数、
様式３（逆変換装置）③の１．全般（２）台数　※全種合計値が様式２の４</t>
    <rPh sb="0" eb="2">
      <t>ヨウシキ</t>
    </rPh>
    <rPh sb="15" eb="17">
      <t>イッパン</t>
    </rPh>
    <rPh sb="52" eb="54">
      <t>ヨウシキ</t>
    </rPh>
    <rPh sb="56" eb="61">
      <t>ギャクヘンカンソウチゼンパンゼンシュゴウケイチヨウシキ</t>
    </rPh>
    <phoneticPr fontId="2"/>
  </si>
  <si>
    <t>様式２の４．発電設備等の定格出力合計（１）変更前</t>
    <rPh sb="0" eb="2">
      <t>ヨウシキ</t>
    </rPh>
    <rPh sb="21" eb="24">
      <t>ヘンコウマエ</t>
    </rPh>
    <phoneticPr fontId="2"/>
  </si>
  <si>
    <t>様式２の４．発電設備等の定格出力合計（２）変更後　放電側</t>
    <rPh sb="0" eb="2">
      <t>ヨウシキ</t>
    </rPh>
    <rPh sb="21" eb="24">
      <t>ヘンコウアト</t>
    </rPh>
    <rPh sb="25" eb="28">
      <t>ホウデンガワ</t>
    </rPh>
    <phoneticPr fontId="2"/>
  </si>
  <si>
    <t>様式２の４．発電設備等の定格出力合計（２）変更後　充電側</t>
    <rPh sb="0" eb="2">
      <t>ヨウシキ</t>
    </rPh>
    <rPh sb="21" eb="24">
      <t>ヘンコウアト</t>
    </rPh>
    <rPh sb="25" eb="28">
      <t>ジュウデンガワ</t>
    </rPh>
    <phoneticPr fontId="2"/>
  </si>
  <si>
    <t>様式２の５．受電地点における受電電力（１）最大</t>
    <rPh sb="0" eb="2">
      <t>ヨウシキ</t>
    </rPh>
    <rPh sb="21" eb="23">
      <t>サイダイ</t>
    </rPh>
    <phoneticPr fontId="2"/>
  </si>
  <si>
    <t>様式２の５．受電地点における受電電力（２）最大</t>
    <rPh sb="0" eb="2">
      <t>ヨウシキ</t>
    </rPh>
    <rPh sb="21" eb="23">
      <t>サイダイ</t>
    </rPh>
    <phoneticPr fontId="2"/>
  </si>
  <si>
    <t>様式２の５．受電地点における受電電力（２）最小</t>
    <rPh sb="0" eb="2">
      <t>ヨウシキ</t>
    </rPh>
    <rPh sb="21" eb="23">
      <t>サイショウ</t>
    </rPh>
    <phoneticPr fontId="2"/>
  </si>
  <si>
    <t>様式２の６．自家消費電力　最小</t>
    <rPh sb="0" eb="2">
      <t>ヨウシキ</t>
    </rPh>
    <rPh sb="13" eb="15">
      <t>サイショウ</t>
    </rPh>
    <phoneticPr fontId="2"/>
  </si>
  <si>
    <t>様式２の６．自家消費電力　最大、
様式４の１．（１）合計容量</t>
    <rPh sb="0" eb="2">
      <t>ヨウシキ</t>
    </rPh>
    <rPh sb="13" eb="15">
      <t>サイダイ</t>
    </rPh>
    <rPh sb="17" eb="19">
      <t>ヨウシキ</t>
    </rPh>
    <rPh sb="26" eb="30">
      <t>ゴウケイヨウリョウ</t>
    </rPh>
    <phoneticPr fontId="2"/>
  </si>
  <si>
    <r>
      <t xml:space="preserve"> </t>
    </r>
    <r>
      <rPr>
        <u/>
        <sz val="11"/>
        <color theme="10"/>
        <rFont val="Microsoft JhengHei"/>
        <family val="3"/>
      </rPr>
      <t>└</t>
    </r>
    <r>
      <rPr>
        <u/>
        <sz val="11"/>
        <color theme="10"/>
        <rFont val="Meiryo UI"/>
        <family val="3"/>
        <charset val="128"/>
      </rPr>
      <t xml:space="preserve"> 様式１（接続検討申込書）</t>
    </r>
    <rPh sb="3" eb="5">
      <t>ヨウシキ</t>
    </rPh>
    <rPh sb="7" eb="9">
      <t>セツゾク</t>
    </rPh>
    <rPh sb="9" eb="11">
      <t>ケントウ</t>
    </rPh>
    <rPh sb="11" eb="14">
      <t>モウシコミショ</t>
    </rPh>
    <phoneticPr fontId="29"/>
  </si>
  <si>
    <r>
      <t xml:space="preserve"> </t>
    </r>
    <r>
      <rPr>
        <u/>
        <sz val="11"/>
        <color theme="10"/>
        <rFont val="Microsoft JhengHei"/>
        <family val="3"/>
      </rPr>
      <t>└</t>
    </r>
    <r>
      <rPr>
        <u/>
        <sz val="11"/>
        <color theme="10"/>
        <rFont val="Meiryo UI"/>
        <family val="3"/>
        <charset val="128"/>
      </rPr>
      <t xml:space="preserve"> 様式２（発電設備等の概要）</t>
    </r>
    <rPh sb="3" eb="5">
      <t>ヨウシキ</t>
    </rPh>
    <rPh sb="7" eb="9">
      <t>ハツデン</t>
    </rPh>
    <rPh sb="9" eb="11">
      <t>セツビ</t>
    </rPh>
    <rPh sb="11" eb="12">
      <t>ナド</t>
    </rPh>
    <rPh sb="13" eb="15">
      <t>ガイヨウ</t>
    </rPh>
    <phoneticPr fontId="29"/>
  </si>
  <si>
    <r>
      <t xml:space="preserve"> </t>
    </r>
    <r>
      <rPr>
        <u/>
        <sz val="11"/>
        <color theme="10"/>
        <rFont val="Microsoft JhengHei"/>
        <family val="3"/>
      </rPr>
      <t>└</t>
    </r>
    <r>
      <rPr>
        <u/>
        <sz val="11"/>
        <color theme="10"/>
        <rFont val="Meiryo UI"/>
        <family val="3"/>
        <charset val="128"/>
      </rPr>
      <t xml:space="preserve"> 様式３（直流発電設備等）①</t>
    </r>
    <rPh sb="3" eb="5">
      <t>ヨウシキ</t>
    </rPh>
    <rPh sb="13" eb="14">
      <t>ナド</t>
    </rPh>
    <phoneticPr fontId="29"/>
  </si>
  <si>
    <r>
      <t xml:space="preserve"> </t>
    </r>
    <r>
      <rPr>
        <u/>
        <sz val="11"/>
        <color theme="10"/>
        <rFont val="Microsoft JhengHei"/>
        <family val="3"/>
      </rPr>
      <t>└</t>
    </r>
    <r>
      <rPr>
        <u/>
        <sz val="11"/>
        <color theme="10"/>
        <rFont val="Meiryo UI"/>
        <family val="3"/>
        <charset val="128"/>
      </rPr>
      <t xml:space="preserve"> 様式３（直流発電設備等）②</t>
    </r>
    <rPh sb="3" eb="5">
      <t>ヨウシキ</t>
    </rPh>
    <rPh sb="13" eb="14">
      <t>ナド</t>
    </rPh>
    <phoneticPr fontId="29"/>
  </si>
  <si>
    <r>
      <t xml:space="preserve"> </t>
    </r>
    <r>
      <rPr>
        <u/>
        <sz val="11"/>
        <color theme="10"/>
        <rFont val="Microsoft JhengHei"/>
        <family val="3"/>
      </rPr>
      <t>└</t>
    </r>
    <r>
      <rPr>
        <u/>
        <sz val="11"/>
        <color theme="10"/>
        <rFont val="Meiryo UI"/>
        <family val="3"/>
        <charset val="128"/>
      </rPr>
      <t xml:space="preserve"> 様式３（直流発電設備等）③</t>
    </r>
    <rPh sb="3" eb="5">
      <t>ヨウシキ</t>
    </rPh>
    <rPh sb="13" eb="14">
      <t>ナド</t>
    </rPh>
    <phoneticPr fontId="29"/>
  </si>
  <si>
    <r>
      <t xml:space="preserve"> </t>
    </r>
    <r>
      <rPr>
        <u/>
        <sz val="11"/>
        <color theme="10"/>
        <rFont val="Microsoft JhengHei"/>
        <family val="3"/>
      </rPr>
      <t>└</t>
    </r>
    <r>
      <rPr>
        <u/>
        <sz val="11"/>
        <color theme="10"/>
        <rFont val="Meiryo UI"/>
        <family val="3"/>
        <charset val="128"/>
      </rPr>
      <t xml:space="preserve"> 様式３（逆変換装置）①</t>
    </r>
    <phoneticPr fontId="2"/>
  </si>
  <si>
    <r>
      <t xml:space="preserve"> </t>
    </r>
    <r>
      <rPr>
        <u/>
        <sz val="11"/>
        <color theme="10"/>
        <rFont val="Microsoft JhengHei"/>
        <family val="3"/>
      </rPr>
      <t>└</t>
    </r>
    <r>
      <rPr>
        <u/>
        <sz val="11"/>
        <color theme="10"/>
        <rFont val="Meiryo UI"/>
        <family val="3"/>
        <charset val="128"/>
      </rPr>
      <t xml:space="preserve"> 様式３（逆変換装置）②</t>
    </r>
    <phoneticPr fontId="2"/>
  </si>
  <si>
    <r>
      <t xml:space="preserve"> </t>
    </r>
    <r>
      <rPr>
        <u/>
        <sz val="11"/>
        <color theme="10"/>
        <rFont val="Microsoft JhengHei"/>
        <family val="3"/>
      </rPr>
      <t>└</t>
    </r>
    <r>
      <rPr>
        <u/>
        <sz val="11"/>
        <color theme="10"/>
        <rFont val="Meiryo UI"/>
        <family val="3"/>
        <charset val="128"/>
      </rPr>
      <t xml:space="preserve"> 様式３（逆変換装置）③</t>
    </r>
    <phoneticPr fontId="2"/>
  </si>
  <si>
    <r>
      <t xml:space="preserve"> </t>
    </r>
    <r>
      <rPr>
        <u/>
        <sz val="11"/>
        <color theme="3"/>
        <rFont val="Microsoft JhengHei"/>
        <family val="3"/>
      </rPr>
      <t>└</t>
    </r>
    <r>
      <rPr>
        <u/>
        <sz val="11"/>
        <color theme="3"/>
        <rFont val="Meiryo UI"/>
        <family val="3"/>
        <charset val="128"/>
      </rPr>
      <t xml:space="preserve"> 様式3（系統連系保護リレー）①</t>
    </r>
    <rPh sb="3" eb="5">
      <t>ヨウシキ</t>
    </rPh>
    <rPh sb="7" eb="11">
      <t>ケイトウレンケイ</t>
    </rPh>
    <rPh sb="11" eb="13">
      <t>ホゴ</t>
    </rPh>
    <phoneticPr fontId="2"/>
  </si>
  <si>
    <r>
      <t xml:space="preserve"> </t>
    </r>
    <r>
      <rPr>
        <u/>
        <sz val="11"/>
        <color theme="3"/>
        <rFont val="Microsoft JhengHei"/>
        <family val="3"/>
      </rPr>
      <t>└</t>
    </r>
    <r>
      <rPr>
        <u/>
        <sz val="11"/>
        <color theme="3"/>
        <rFont val="Meiryo UI"/>
        <family val="3"/>
        <charset val="128"/>
      </rPr>
      <t xml:space="preserve"> 様式3（系統連系保護リレー）②</t>
    </r>
    <rPh sb="3" eb="5">
      <t>ヨウシキ</t>
    </rPh>
    <rPh sb="7" eb="11">
      <t>ケイトウレンケイ</t>
    </rPh>
    <rPh sb="11" eb="13">
      <t>ホゴ</t>
    </rPh>
    <phoneticPr fontId="2"/>
  </si>
  <si>
    <r>
      <t xml:space="preserve"> </t>
    </r>
    <r>
      <rPr>
        <u/>
        <sz val="11"/>
        <color theme="10"/>
        <rFont val="Microsoft JhengHei"/>
        <family val="3"/>
      </rPr>
      <t>└</t>
    </r>
    <r>
      <rPr>
        <u/>
        <sz val="11"/>
        <color theme="10"/>
        <rFont val="Meiryo UI"/>
        <family val="3"/>
        <charset val="128"/>
      </rPr>
      <t xml:space="preserve"> 様式４（負荷設備および受電設備）</t>
    </r>
    <rPh sb="7" eb="9">
      <t>フカ</t>
    </rPh>
    <rPh sb="9" eb="11">
      <t>セツビ</t>
    </rPh>
    <rPh sb="14" eb="18">
      <t>ジュデンセツビ</t>
    </rPh>
    <phoneticPr fontId="29"/>
  </si>
  <si>
    <t>数値で入力される場合、　「遅れ」　「進み」が数値の前に自動入力されます</t>
    <phoneticPr fontId="2"/>
  </si>
  <si>
    <t>←完了後に様式1~4も完了となります</t>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</si>
  <si>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</si>
  <si>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r>
      <t>・本書類は</t>
    </r>
    <r>
      <rPr>
        <b/>
        <u/>
        <sz val="11"/>
        <color theme="1" tint="0.249977111117893"/>
        <rFont val="Meiryo UI"/>
        <family val="3"/>
        <charset val="128"/>
      </rPr>
      <t>単独の蓄電池のみ対応</t>
    </r>
    <r>
      <rPr>
        <sz val="11"/>
        <color theme="1" tint="0.249977111117893"/>
        <rFont val="Meiryo UI"/>
        <family val="3"/>
        <charset val="128"/>
      </rPr>
      <t>しており、他電源種別のお申込には対応していませんのでご注意ください。</t>
    </r>
    <rPh sb="1" eb="2">
      <t>ホン</t>
    </rPh>
    <rPh sb="2" eb="4">
      <t>ショルイ</t>
    </rPh>
    <rPh sb="5" eb="7">
      <t>タンドク</t>
    </rPh>
    <rPh sb="8" eb="11">
      <t>チクデンチ</t>
    </rPh>
    <rPh sb="13" eb="15">
      <t>タイオウ</t>
    </rPh>
    <rPh sb="20" eb="23">
      <t>ホカデンゲン</t>
    </rPh>
    <rPh sb="23" eb="25">
      <t>シュベツ</t>
    </rPh>
    <rPh sb="27" eb="29">
      <t>モウシコミ</t>
    </rPh>
    <rPh sb="31" eb="33">
      <t>タイオウ</t>
    </rPh>
    <rPh sb="42" eb="44">
      <t>チュウイ</t>
    </rPh>
    <phoneticPr fontId="2"/>
  </si>
  <si>
    <t>・以前に本書類にてご提出いただいた方は、本書類が最新版かお確かめの上、作成しお申込みください。</t>
    <rPh sb="1" eb="3">
      <t>イゼン</t>
    </rPh>
    <rPh sb="5" eb="7">
      <t>ショルイ</t>
    </rPh>
    <rPh sb="21" eb="23">
      <t>ショルイ</t>
    </rPh>
    <phoneticPr fontId="2"/>
  </si>
  <si>
    <t>最新更新日</t>
    <rPh sb="0" eb="2">
      <t>サイシン</t>
    </rPh>
    <rPh sb="2" eb="5">
      <t>コウシンビ</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</si>
  <si>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</si>
  <si>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</si>
  <si>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灰色セルに入力してご提出された場合、誤った情報で検討が行われ、意図しない検討結果となる可能性がございます。</t>
    <rPh sb="0" eb="2">
      <t>ハイイロ</t>
    </rPh>
    <rPh sb="5" eb="7">
      <t>ニュウリョク</t>
    </rPh>
    <rPh sb="10" eb="12">
      <t>テイシュツ</t>
    </rPh>
    <rPh sb="15" eb="17">
      <t>バアイ</t>
    </rPh>
    <rPh sb="18" eb="19">
      <t>アヤマ</t>
    </rPh>
    <rPh sb="21" eb="23">
      <t>ジョウホウ</t>
    </rPh>
    <rPh sb="24" eb="26">
      <t>ケントウ</t>
    </rPh>
    <rPh sb="27" eb="28">
      <t>オコナ</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</si>
  <si>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</si>
  <si>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</si>
  <si>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</si>
  <si>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t>【高圧】PG申請用-</t>
    <phoneticPr fontId="2"/>
  </si>
  <si>
    <t>■必要書類の対応状況がすべて「完了」となった後、本シート下部にて申込方法をご確認の上、ご提出ください</t>
    <rPh sb="1" eb="3">
      <t>ヒツヨウ</t>
    </rPh>
    <rPh sb="3" eb="5">
      <t>ショルイ</t>
    </rPh>
    <rPh sb="6" eb="8">
      <t>タイオウ</t>
    </rPh>
    <rPh sb="8" eb="10">
      <t>ジョウキョウ</t>
    </rPh>
    <rPh sb="15" eb="17">
      <t>カンリョウ</t>
    </rPh>
    <rPh sb="22" eb="23">
      <t>ノチ</t>
    </rPh>
    <phoneticPr fontId="2"/>
  </si>
  <si>
    <r>
      <t>台数　</t>
    </r>
    <r>
      <rPr>
        <sz val="16"/>
        <color rgb="FFC00000"/>
        <rFont val="Meiryo UI"/>
        <family val="3"/>
        <charset val="128"/>
      </rPr>
      <t>※入力不要</t>
    </r>
    <rPh sb="0" eb="2">
      <t>ダイスウ</t>
    </rPh>
    <rPh sb="4" eb="8">
      <t>ニュウリョクフヨウ</t>
    </rPh>
    <phoneticPr fontId="2"/>
  </si>
  <si>
    <t>一般送配電事業者又は配電事業者の同一法人又は
親子法人等　該当有無</t>
    <phoneticPr fontId="2"/>
  </si>
  <si>
    <t>下部のセット数の合計台数が自動転記されますので入力は不要です</t>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</si>
  <si>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</si>
  <si>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phoneticPr fontId="2"/>
  </si>
  <si>
    <r>
      <rPr>
        <b/>
        <sz val="22"/>
        <color theme="3"/>
        <rFont val="Meiryo UI"/>
        <family val="3"/>
        <charset val="128"/>
      </rPr>
      <t>出力制限をしている場合は出力制限後の数値を
記載ください</t>
    </r>
    <r>
      <rPr>
        <sz val="22"/>
        <color theme="3"/>
        <rFont val="Meiryo UI"/>
        <family val="3"/>
        <charset val="128"/>
      </rPr>
      <t>→</t>
    </r>
    <rPh sb="0" eb="2">
      <t>シュツリョク</t>
    </rPh>
    <rPh sb="2" eb="4">
      <t>セイゲン</t>
    </rPh>
    <rPh sb="9" eb="11">
      <t>バアイ</t>
    </rPh>
    <rPh sb="12" eb="14">
      <t>シュツリョク</t>
    </rPh>
    <rPh sb="14" eb="16">
      <t>セイゲン</t>
    </rPh>
    <rPh sb="16" eb="17">
      <t>ゴ</t>
    </rPh>
    <rPh sb="18" eb="20">
      <t>スウチ</t>
    </rPh>
    <rPh sb="22" eb="24">
      <t>キサイ</t>
    </rPh>
    <phoneticPr fontId="2"/>
  </si>
  <si>
    <t>出力制限をしている場合は出力制限後の数値を
記載ください→</t>
    <phoneticPr fontId="2"/>
  </si>
  <si>
    <t>単独の系統用蓄電池でのお申込みの場合、FIT制度は適応対象外となります</t>
    <rPh sb="0" eb="2">
      <t>タンドク</t>
    </rPh>
    <rPh sb="12" eb="14">
      <t>モウシコ</t>
    </rPh>
    <rPh sb="16" eb="18">
      <t>バアイ</t>
    </rPh>
    <phoneticPr fontId="2"/>
  </si>
  <si>
    <t>※シート上部に表示される入力項目数が残り0項目になる、および黄色セルがなくなるようにご入力ください。</t>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</si>
  <si>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</si>
  <si>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</si>
  <si>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</si>
  <si>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</si>
  <si>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【定格出力合計等のご入力】</t>
    <rPh sb="1" eb="7">
      <t>テイカクシュツリョクゴウケイ</t>
    </rPh>
    <rPh sb="7" eb="8">
      <t>ナド</t>
    </rPh>
    <rPh sb="10" eb="12">
      <t>ニュウリョク</t>
    </rPh>
    <phoneticPr fontId="2"/>
  </si>
  <si>
    <t>【負荷設備等のご入力】</t>
    <rPh sb="1" eb="5">
      <t>フカセツビ</t>
    </rPh>
    <rPh sb="5" eb="6">
      <t>ナド</t>
    </rPh>
    <rPh sb="8" eb="10">
      <t>ニュウリョク</t>
    </rPh>
    <phoneticPr fontId="2"/>
  </si>
  <si>
    <t xml:space="preserve"> </t>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</si>
  <si>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</si>
  <si>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t>■ 本シートの黄色セルに入力することで、必要情報が様式1~４まで自動転記されます （様式1~4内に入力必須項目はありませんが、</t>
    <rPh sb="2" eb="3">
      <t>ホン</t>
    </rPh>
    <rPh sb="7" eb="9">
      <t>キイロ</t>
    </rPh>
    <rPh sb="12" eb="14">
      <t>ニュウリョク</t>
    </rPh>
    <rPh sb="20" eb="22">
      <t>ヒツヨウ</t>
    </rPh>
    <rPh sb="22" eb="24">
      <t>ジョウホウ</t>
    </rPh>
    <rPh sb="34" eb="36">
      <t>テンキ</t>
    </rPh>
    <rPh sb="47" eb="48">
      <t>ナイ</t>
    </rPh>
    <rPh sb="49" eb="51">
      <t>ニュウリョク</t>
    </rPh>
    <rPh sb="51" eb="53">
      <t>ヒッス</t>
    </rPh>
    <rPh sb="53" eb="55">
      <t>コウモク</t>
    </rPh>
    <phoneticPr fontId="2"/>
  </si>
  <si>
    <t>■ 本シートの入力が完了後、様式１~4までの入力内容を確認の上、様式5の3以降を入力ください</t>
    <rPh sb="2" eb="3">
      <t>ホン</t>
    </rPh>
    <rPh sb="7" eb="9">
      <t>ニュウリョク</t>
    </rPh>
    <rPh sb="10" eb="13">
      <t>カンリョウゴ</t>
    </rPh>
    <rPh sb="22" eb="24">
      <t>ニュウリョク</t>
    </rPh>
    <rPh sb="40" eb="42">
      <t>ニュウリョク</t>
    </rPh>
    <phoneticPr fontId="2"/>
  </si>
  <si>
    <r>
      <t xml:space="preserve">PCSの定格出力：放電側
</t>
    </r>
    <r>
      <rPr>
        <sz val="14"/>
        <color theme="3"/>
        <rFont val="Meiryo UI"/>
        <family val="3"/>
        <charset val="128"/>
      </rPr>
      <t>※放電側とは系統への売電電力のことを指し、様式3該当箇所に
＋表記で自動転記されます</t>
    </r>
    <rPh sb="4" eb="6">
      <t>テイカク</t>
    </rPh>
    <rPh sb="6" eb="8">
      <t>シュツリョク</t>
    </rPh>
    <rPh sb="9" eb="12">
      <t>ホウデンガワ</t>
    </rPh>
    <rPh sb="34" eb="36">
      <t>ヨウシキ</t>
    </rPh>
    <phoneticPr fontId="2"/>
  </si>
  <si>
    <t>早期連系追加対策(充電制限)の適用希望</t>
    <phoneticPr fontId="2"/>
  </si>
  <si>
    <t>早期連系追加対策(充電制限)の適用希望</t>
    <rPh sb="0" eb="2">
      <t>ソウキ</t>
    </rPh>
    <rPh sb="2" eb="4">
      <t>レンケイ</t>
    </rPh>
    <rPh sb="4" eb="6">
      <t>ツイカ</t>
    </rPh>
    <rPh sb="6" eb="8">
      <t>タイサク</t>
    </rPh>
    <rPh sb="9" eb="11">
      <t>ジュウデン</t>
    </rPh>
    <rPh sb="11" eb="13">
      <t>セイゲン</t>
    </rPh>
    <rPh sb="15" eb="17">
      <t>テキヨウ</t>
    </rPh>
    <rPh sb="17" eb="19">
      <t>キボウ</t>
    </rPh>
    <phoneticPr fontId="2"/>
  </si>
  <si>
    <t>希望する</t>
    <rPh sb="0" eb="2">
      <t>キボウ</t>
    </rPh>
    <phoneticPr fontId="2"/>
  </si>
  <si>
    <t>希望なし</t>
    <rPh sb="0" eb="2">
      <t>キボウ</t>
    </rPh>
    <phoneticPr fontId="2"/>
  </si>
  <si>
    <t>（６）並列時許容周波数（上限）</t>
    <rPh sb="3" eb="5">
      <t>ヘイレツ</t>
    </rPh>
    <rPh sb="5" eb="6">
      <t>ジ</t>
    </rPh>
    <rPh sb="6" eb="8">
      <t>キョヨウ</t>
    </rPh>
    <rPh sb="8" eb="11">
      <t>シュウハスウ</t>
    </rPh>
    <rPh sb="12" eb="14">
      <t>ジョウゲン</t>
    </rPh>
    <phoneticPr fontId="2"/>
  </si>
  <si>
    <t xml:space="preserve"> 設定可能範囲</t>
    <phoneticPr fontId="2"/>
  </si>
  <si>
    <t xml:space="preserve"> 設定値（50Hzエリア：50.1/60Hzエリア：60.1［Hz］）</t>
    <phoneticPr fontId="2"/>
  </si>
  <si>
    <t>並列時許容周波数（上限）設定可能範囲</t>
  </si>
  <si>
    <t>Hz</t>
  </si>
  <si>
    <t>～</t>
  </si>
  <si>
    <t>（50Hzエリア：50.1/60Hzエリア：60.1［Hz］）</t>
  </si>
  <si>
    <t>設定可能範囲</t>
    <phoneticPr fontId="2"/>
  </si>
  <si>
    <t>設定値（50Hzエリア：50.1/60Hzエリア：60.1［Hz］）</t>
    <phoneticPr fontId="2"/>
  </si>
  <si>
    <t>（７）自動電圧調整装置（AVR）の有無</t>
    <rPh sb="3" eb="5">
      <t>ジドウ</t>
    </rPh>
    <rPh sb="5" eb="7">
      <t>デンアツ</t>
    </rPh>
    <rPh sb="7" eb="9">
      <t>チョウセイ</t>
    </rPh>
    <rPh sb="9" eb="11">
      <t>ソウチ</t>
    </rPh>
    <rPh sb="17" eb="19">
      <t>ウム</t>
    </rPh>
    <phoneticPr fontId="2"/>
  </si>
  <si>
    <t>（８）自動電圧調整装置（AVR）の定数（整定値）</t>
    <rPh sb="3" eb="5">
      <t>ジドウ</t>
    </rPh>
    <rPh sb="5" eb="7">
      <t>デンアツ</t>
    </rPh>
    <rPh sb="7" eb="9">
      <t>チョウセイ</t>
    </rPh>
    <rPh sb="9" eb="11">
      <t>ソウチ</t>
    </rPh>
    <rPh sb="17" eb="19">
      <t>テイスウ</t>
    </rPh>
    <rPh sb="20" eb="22">
      <t>セイテイ</t>
    </rPh>
    <rPh sb="22" eb="23">
      <t>チ</t>
    </rPh>
    <phoneticPr fontId="2"/>
  </si>
  <si>
    <t>（12）並列時許容
　周波数（上限）</t>
    <rPh sb="4" eb="6">
      <t>ヘイレツ</t>
    </rPh>
    <rPh sb="6" eb="7">
      <t>ジ</t>
    </rPh>
    <rPh sb="7" eb="9">
      <t>キョヨウ</t>
    </rPh>
    <rPh sb="11" eb="14">
      <t>シュウハスウ</t>
    </rPh>
    <rPh sb="15" eb="17">
      <t>ジョウゲン</t>
    </rPh>
    <phoneticPr fontId="2"/>
  </si>
  <si>
    <t>（13）自動電圧調整機能</t>
    <rPh sb="4" eb="6">
      <t>ジドウ</t>
    </rPh>
    <rPh sb="6" eb="8">
      <t>デンアツ</t>
    </rPh>
    <rPh sb="8" eb="10">
      <t>チョウセイ</t>
    </rPh>
    <rPh sb="10" eb="12">
      <t>キノウ</t>
    </rPh>
    <phoneticPr fontId="2"/>
  </si>
  <si>
    <t>（14）自動同期検定機能（自励式の場合）</t>
    <rPh sb="4" eb="6">
      <t>ジドウ</t>
    </rPh>
    <rPh sb="6" eb="8">
      <t>ドウキ</t>
    </rPh>
    <rPh sb="8" eb="10">
      <t>ケンテイ</t>
    </rPh>
    <rPh sb="10" eb="12">
      <t>キノウ</t>
    </rPh>
    <rPh sb="13" eb="15">
      <t>ジレイ</t>
    </rPh>
    <rPh sb="15" eb="16">
      <t>シキ</t>
    </rPh>
    <rPh sb="17" eb="19">
      <t>バアイ</t>
    </rPh>
    <phoneticPr fontId="2"/>
  </si>
  <si>
    <t>（15）系統並解列箇所</t>
    <rPh sb="4" eb="6">
      <t>ケイトウ</t>
    </rPh>
    <rPh sb="6" eb="7">
      <t>ナミ</t>
    </rPh>
    <rPh sb="7" eb="8">
      <t>カイ</t>
    </rPh>
    <rPh sb="8" eb="9">
      <t>レツ</t>
    </rPh>
    <rPh sb="9" eb="11">
      <t>カショ</t>
    </rPh>
    <phoneticPr fontId="2"/>
  </si>
  <si>
    <t>（16）通電電流制限値</t>
    <phoneticPr fontId="2"/>
  </si>
  <si>
    <t>（17）主回路方式</t>
    <rPh sb="4" eb="5">
      <t>シュ</t>
    </rPh>
    <rPh sb="5" eb="7">
      <t>カイロ</t>
    </rPh>
    <rPh sb="7" eb="9">
      <t>ホウシキ</t>
    </rPh>
    <phoneticPr fontId="2"/>
  </si>
  <si>
    <t>（18）出力制御方式</t>
    <rPh sb="4" eb="6">
      <t>シュツリョク</t>
    </rPh>
    <rPh sb="6" eb="8">
      <t>セイギョ</t>
    </rPh>
    <rPh sb="8" eb="10">
      <t>ホウシキ</t>
    </rPh>
    <phoneticPr fontId="2"/>
  </si>
  <si>
    <t>（19）事故時運転継続（ＦＲＴ）要件適用の有無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</si>
  <si>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（21）発電機の出力特性　（風力の場合）</t>
    <phoneticPr fontId="2"/>
  </si>
  <si>
    <t>（20）高調波電流歪率</t>
    <rPh sb="4" eb="7">
      <t>コウチョウハ</t>
    </rPh>
    <rPh sb="7" eb="9">
      <t>デンリュウ</t>
    </rPh>
    <rPh sb="9" eb="10">
      <t>ヒズ</t>
    </rPh>
    <rPh sb="10" eb="11">
      <t>リツ</t>
    </rPh>
    <phoneticPr fontId="2"/>
  </si>
  <si>
    <t>（22）出力変動対策の方法　（風力の場合）</t>
    <phoneticPr fontId="2"/>
  </si>
  <si>
    <t>（23）蓄電池設置（出力変動対策）の有無　（風力の場合）</t>
    <rPh sb="22" eb="24">
      <t>フウリョク</t>
    </rPh>
    <rPh sb="25" eb="27">
      <t>バアイ</t>
    </rPh>
    <phoneticPr fontId="2"/>
  </si>
  <si>
    <t>（24）ウィンドファームコントローラーの有無（風力の場合）</t>
    <rPh sb="23" eb="25">
      <t>フウリョク</t>
    </rPh>
    <rPh sb="26" eb="28">
      <t>バアイ</t>
    </rPh>
    <phoneticPr fontId="2"/>
  </si>
  <si>
    <t>（25）蓄電容量</t>
    <rPh sb="4" eb="6">
      <t>チクデン</t>
    </rPh>
    <rPh sb="6" eb="8">
      <t>ヨウリョウ</t>
    </rPh>
    <phoneticPr fontId="2"/>
  </si>
  <si>
    <t>（14）自動同期検定機能（自励式の場合）</t>
    <rPh sb="4" eb="6">
      <t>ジドウ</t>
    </rPh>
    <rPh sb="6" eb="8">
      <t>ドウキ</t>
    </rPh>
    <rPh sb="8" eb="10">
      <t>ケンテイ</t>
    </rPh>
    <rPh sb="10" eb="12">
      <t>キノウ</t>
    </rPh>
    <rPh sb="13" eb="14">
      <t>ジ</t>
    </rPh>
    <rPh sb="14" eb="15">
      <t>ツトム</t>
    </rPh>
    <rPh sb="15" eb="16">
      <t>シキ</t>
    </rPh>
    <rPh sb="17" eb="19">
      <t>バアイ</t>
    </rPh>
    <phoneticPr fontId="2"/>
  </si>
  <si>
    <r>
      <rPr>
        <sz val="16"/>
        <color theme="1"/>
        <rFont val="Meiryo UI"/>
        <family val="3"/>
        <charset val="128"/>
      </rPr>
      <t>早期連系追加対策(充電制限)の適用希望に関して、「希望する」か「希望なし」いずれかで記載ください。
※詳細は電力広域的運営推進機関の「系統の接続および利用ルールについて～系統用蓄電池～」をご確認ください</t>
    </r>
    <r>
      <rPr>
        <sz val="16"/>
        <color rgb="FF0070C0"/>
        <rFont val="Meiryo UI"/>
        <family val="3"/>
        <charset val="128"/>
      </rPr>
      <t>（</t>
    </r>
    <r>
      <rPr>
        <u/>
        <sz val="16"/>
        <color rgb="FF0070C0"/>
        <rFont val="Meiryo UI"/>
        <family val="3"/>
        <charset val="128"/>
      </rPr>
      <t>Link</t>
    </r>
    <r>
      <rPr>
        <sz val="16"/>
        <color rgb="FF0070C0"/>
        <rFont val="Meiryo UI"/>
        <family val="3"/>
        <charset val="128"/>
      </rPr>
      <t>）</t>
    </r>
    <rPh sb="25" eb="27">
      <t>キボウ</t>
    </rPh>
    <rPh sb="32" eb="34">
      <t>キボウ</t>
    </rPh>
    <rPh sb="54" eb="56">
      <t>デンリョク</t>
    </rPh>
    <rPh sb="56" eb="59">
      <t>コウイキテキ</t>
    </rPh>
    <rPh sb="59" eb="61">
      <t>ウンエイ</t>
    </rPh>
    <rPh sb="61" eb="63">
      <t>スイシン</t>
    </rPh>
    <rPh sb="63" eb="65">
      <t>キカン</t>
    </rPh>
    <rPh sb="67" eb="69">
      <t>ケイトウ</t>
    </rPh>
    <rPh sb="70" eb="72">
      <t>セツゾク</t>
    </rPh>
    <rPh sb="75" eb="77">
      <t>リヨウ</t>
    </rPh>
    <rPh sb="85" eb="87">
      <t>ケイトウ</t>
    </rPh>
    <rPh sb="87" eb="88">
      <t>ヨウ</t>
    </rPh>
    <rPh sb="88" eb="91">
      <t>チクデンチ</t>
    </rPh>
    <rPh sb="95" eb="97">
      <t>カクニン</t>
    </rPh>
    <phoneticPr fontId="2"/>
  </si>
  <si>
    <t>標準周波数＋ 0.1Hz 以下（設定可能範囲：標準周波数＋0.1~1.0Hz ）としてください。</t>
  </si>
  <si>
    <t>標準周波数＋ 0.1Hz 以下（設定可能範囲：標準周波数＋0.1~1.0Hz ）としてください。</t>
    <phoneticPr fontId="2"/>
  </si>
  <si>
    <t>様式３（直流発電設備）①の３．主回路方式、
様式３（逆変換装置）①の２．逆変換装置（１７）主回路方式</t>
    <rPh sb="0" eb="2">
      <t>ヨウシキ</t>
    </rPh>
    <rPh sb="15" eb="20">
      <t>シュカイロホウシキ</t>
    </rPh>
    <rPh sb="22" eb="24">
      <t>ヨウシキ</t>
    </rPh>
    <rPh sb="26" eb="31">
      <t>ギャクヘンカンソウチ</t>
    </rPh>
    <phoneticPr fontId="2"/>
  </si>
  <si>
    <t>様式３（直流発電設備）①の３．FRT要件適用の有無、
様式３（逆変換装置）①の２．逆変換装置（１９）事故時運転継続（ＦＲＴ）要件適用の有無</t>
    <rPh sb="0" eb="2">
      <t>ヨウシキ</t>
    </rPh>
    <rPh sb="18" eb="20">
      <t>ヨウケン</t>
    </rPh>
    <rPh sb="20" eb="22">
      <t>テキヨウ</t>
    </rPh>
    <rPh sb="23" eb="25">
      <t>ウム</t>
    </rPh>
    <rPh sb="27" eb="29">
      <t>ヨウシキ</t>
    </rPh>
    <rPh sb="31" eb="36">
      <t>ギャクヘンカンソウチ</t>
    </rPh>
    <phoneticPr fontId="2"/>
  </si>
  <si>
    <t>様式３（直流発電設備）①の１．一般（７）自動電圧調整装置（AVR）の有無</t>
    <rPh sb="0" eb="2">
      <t>ヨウシキ</t>
    </rPh>
    <phoneticPr fontId="2"/>
  </si>
  <si>
    <t>様式３（直流発電設備）①の１．一般（８）自動電圧調整装置（AVR）の定数（整定値）</t>
    <rPh sb="0" eb="2">
      <t>ヨウシキ</t>
    </rPh>
    <phoneticPr fontId="2"/>
  </si>
  <si>
    <t>様式３（直流発電設備）②の３．主回路方式、
様式３（逆変換装置）②の２．逆変換装置（１７）主回路方式</t>
    <rPh sb="0" eb="2">
      <t>ヨウシキ</t>
    </rPh>
    <rPh sb="15" eb="20">
      <t>シュカイロホウシキ</t>
    </rPh>
    <rPh sb="22" eb="24">
      <t>ヨウシキ</t>
    </rPh>
    <rPh sb="26" eb="31">
      <t>ギャクヘンカンソウチ</t>
    </rPh>
    <phoneticPr fontId="2"/>
  </si>
  <si>
    <t>様式３（直流発電設備）の３．FRT要件適用の有無、
様式３（逆変換装置）の２．逆変換装置（１９）事故時運転継続（ＦＲＴ）要件適用の有無</t>
    <rPh sb="0" eb="2">
      <t>ヨウシキ</t>
    </rPh>
    <rPh sb="17" eb="19">
      <t>ヨウケン</t>
    </rPh>
    <rPh sb="19" eb="21">
      <t>テキヨウ</t>
    </rPh>
    <rPh sb="22" eb="24">
      <t>ウム</t>
    </rPh>
    <rPh sb="26" eb="28">
      <t>ヨウシキ</t>
    </rPh>
    <rPh sb="30" eb="35">
      <t>ギャクヘンカンソウチ</t>
    </rPh>
    <phoneticPr fontId="2"/>
  </si>
  <si>
    <t>様式３（直流発電設備）②の１．一般（７）自動電圧調整装置（AVR）の有無</t>
    <rPh sb="0" eb="2">
      <t>ヨウシキ</t>
    </rPh>
    <phoneticPr fontId="2"/>
  </si>
  <si>
    <t>様式３（直流発電設備）②の１．一般（８）自動電圧調整装置（AVR）の定数（整定値）</t>
    <rPh sb="0" eb="2">
      <t>ヨウシキ</t>
    </rPh>
    <phoneticPr fontId="2"/>
  </si>
  <si>
    <t>有（その他負荷「有」）</t>
    <rPh sb="0" eb="1">
      <t>アリ</t>
    </rPh>
    <rPh sb="4" eb="5">
      <t>タ</t>
    </rPh>
    <rPh sb="5" eb="7">
      <t>フカ</t>
    </rPh>
    <rPh sb="8" eb="9">
      <t>ア</t>
    </rPh>
    <phoneticPr fontId="1"/>
  </si>
  <si>
    <t>有（その他負荷「無」）</t>
    <rPh sb="0" eb="1">
      <t>アリ</t>
    </rPh>
    <rPh sb="4" eb="5">
      <t>タ</t>
    </rPh>
    <rPh sb="5" eb="7">
      <t>フカ</t>
    </rPh>
    <rPh sb="8" eb="9">
      <t>ナ</t>
    </rPh>
    <phoneticPr fontId="1"/>
  </si>
  <si>
    <t>無</t>
    <rPh sb="0" eb="1">
      <t>ナ</t>
    </rPh>
    <phoneticPr fontId="1"/>
  </si>
  <si>
    <t>並列時許容周波数（上限）設定可能範囲</t>
    <phoneticPr fontId="2"/>
  </si>
  <si>
    <t>並列時許容周波数（上限）設定値</t>
    <phoneticPr fontId="2"/>
  </si>
  <si>
    <t>並列時許容周波数（上限）設定値</t>
    <phoneticPr fontId="2"/>
  </si>
  <si>
    <t>様式３（直流発電設備）①の１．一般（６）並列時許容周波数（上限）
様式３（逆変換装置）①の２．逆変換装置（１２）並列時許容周波数（上限）</t>
    <rPh sb="0" eb="2">
      <t>ヨウシキ</t>
    </rPh>
    <rPh sb="4" eb="6">
      <t>チョクリュウ</t>
    </rPh>
    <rPh sb="6" eb="8">
      <t>ハツデン</t>
    </rPh>
    <rPh sb="8" eb="10">
      <t>セツビ</t>
    </rPh>
    <rPh sb="15" eb="17">
      <t>イッパン</t>
    </rPh>
    <rPh sb="20" eb="22">
      <t>ヘイレツ</t>
    </rPh>
    <rPh sb="22" eb="23">
      <t>ジ</t>
    </rPh>
    <rPh sb="23" eb="25">
      <t>キョヨウ</t>
    </rPh>
    <rPh sb="25" eb="28">
      <t>シュウハスウ</t>
    </rPh>
    <rPh sb="29" eb="31">
      <t>ジョウゲン</t>
    </rPh>
    <rPh sb="33" eb="35">
      <t>ヨウシキ</t>
    </rPh>
    <rPh sb="37" eb="38">
      <t>ギャク</t>
    </rPh>
    <rPh sb="38" eb="40">
      <t>ヘンカン</t>
    </rPh>
    <rPh sb="40" eb="42">
      <t>ソウチ</t>
    </rPh>
    <rPh sb="47" eb="48">
      <t>ギャク</t>
    </rPh>
    <rPh sb="48" eb="50">
      <t>ヘンカン</t>
    </rPh>
    <rPh sb="50" eb="52">
      <t>ソウチ</t>
    </rPh>
    <rPh sb="56" eb="58">
      <t>ヘイレツ</t>
    </rPh>
    <rPh sb="58" eb="59">
      <t>ジ</t>
    </rPh>
    <rPh sb="59" eb="61">
      <t>キョヨウ</t>
    </rPh>
    <rPh sb="61" eb="64">
      <t>シュウハスウ</t>
    </rPh>
    <rPh sb="65" eb="67">
      <t>ジョウゲン</t>
    </rPh>
    <phoneticPr fontId="2"/>
  </si>
  <si>
    <t>様式３（直流発電設備）①の１．一般（６）並列時許容周波数（上限）
様式３（逆変換装置）①の２．逆変換装置（１２）並列時許容周波数（上限）</t>
    <rPh sb="0" eb="2">
      <t>ヨウシキ</t>
    </rPh>
    <rPh sb="4" eb="6">
      <t>チョクリュウ</t>
    </rPh>
    <rPh sb="6" eb="8">
      <t>ハツデン</t>
    </rPh>
    <rPh sb="8" eb="10">
      <t>セツビ</t>
    </rPh>
    <rPh sb="15" eb="17">
      <t>イッパン</t>
    </rPh>
    <rPh sb="20" eb="22">
      <t>ヘイレツ</t>
    </rPh>
    <rPh sb="22" eb="23">
      <t>ジ</t>
    </rPh>
    <rPh sb="23" eb="25">
      <t>キョヨウ</t>
    </rPh>
    <rPh sb="25" eb="28">
      <t>シュウハスウ</t>
    </rPh>
    <rPh sb="29" eb="31">
      <t>ジョウゲン</t>
    </rPh>
    <phoneticPr fontId="2"/>
  </si>
  <si>
    <t>様式３（直流発電設備）①の１．一般（５）周波数低下時の運転継続時間
様式３（逆変換装置）①の２．逆変換装置（１１）周波数低下時の運転継続時間</t>
    <rPh sb="0" eb="2">
      <t>ヨウシキ</t>
    </rPh>
    <rPh sb="34" eb="36">
      <t>ヨウシキ</t>
    </rPh>
    <rPh sb="38" eb="39">
      <t>ギャク</t>
    </rPh>
    <rPh sb="39" eb="41">
      <t>ヘンカン</t>
    </rPh>
    <rPh sb="41" eb="43">
      <t>ソウチ</t>
    </rPh>
    <rPh sb="48" eb="49">
      <t>ギャク</t>
    </rPh>
    <rPh sb="49" eb="51">
      <t>ヘンカン</t>
    </rPh>
    <rPh sb="51" eb="53">
      <t>ソウチ</t>
    </rPh>
    <rPh sb="57" eb="60">
      <t>シュウハスウ</t>
    </rPh>
    <rPh sb="60" eb="62">
      <t>テイカ</t>
    </rPh>
    <rPh sb="62" eb="63">
      <t>ジ</t>
    </rPh>
    <rPh sb="64" eb="66">
      <t>ウンテン</t>
    </rPh>
    <rPh sb="66" eb="68">
      <t>ケイゾク</t>
    </rPh>
    <rPh sb="68" eb="70">
      <t>ジカン</t>
    </rPh>
    <phoneticPr fontId="2"/>
  </si>
  <si>
    <t>様式３（直流発電設備）①の１．一般（３）運転可能周波数
様式３（逆変換装置）①の２．逆変換装置（１０）連続運転可能周波数</t>
    <rPh sb="0" eb="2">
      <t>ヨウシキ</t>
    </rPh>
    <rPh sb="28" eb="30">
      <t>ヨウシキ</t>
    </rPh>
    <rPh sb="32" eb="33">
      <t>ギャク</t>
    </rPh>
    <rPh sb="33" eb="35">
      <t>ヘンカン</t>
    </rPh>
    <rPh sb="35" eb="37">
      <t>ソウチ</t>
    </rPh>
    <rPh sb="42" eb="43">
      <t>ギャク</t>
    </rPh>
    <rPh sb="43" eb="45">
      <t>ヘンカン</t>
    </rPh>
    <rPh sb="45" eb="47">
      <t>ソウチ</t>
    </rPh>
    <rPh sb="51" eb="53">
      <t>レンゾク</t>
    </rPh>
    <rPh sb="53" eb="55">
      <t>ウンテン</t>
    </rPh>
    <rPh sb="55" eb="57">
      <t>カノウ</t>
    </rPh>
    <rPh sb="57" eb="60">
      <t>シュウハスウ</t>
    </rPh>
    <phoneticPr fontId="2"/>
  </si>
  <si>
    <t>様式３（直流発電設備）①の１．一般（３）運転可能周波数
様式３（逆変換装置）①の２．逆変換装置（１０）運転可能周波数</t>
    <rPh sb="0" eb="2">
      <t>ヨウシキ</t>
    </rPh>
    <rPh sb="28" eb="30">
      <t>ヨウシキ</t>
    </rPh>
    <rPh sb="32" eb="33">
      <t>ギャク</t>
    </rPh>
    <rPh sb="33" eb="35">
      <t>ヘンカン</t>
    </rPh>
    <rPh sb="35" eb="37">
      <t>ソウチ</t>
    </rPh>
    <rPh sb="42" eb="43">
      <t>ギャク</t>
    </rPh>
    <rPh sb="43" eb="45">
      <t>ヘンカン</t>
    </rPh>
    <rPh sb="45" eb="47">
      <t>ソウチ</t>
    </rPh>
    <rPh sb="51" eb="53">
      <t>ウンテン</t>
    </rPh>
    <rPh sb="53" eb="55">
      <t>カノウ</t>
    </rPh>
    <rPh sb="55" eb="58">
      <t>シュウハスウ</t>
    </rPh>
    <phoneticPr fontId="2"/>
  </si>
  <si>
    <t>様式３（直流発電設備）②の１．一般（３）運転可能周波数
様式３（逆変換装置）②の２．逆変換装置（１０）連続運転可能周波数</t>
    <rPh sb="0" eb="2">
      <t>ヨウシキ</t>
    </rPh>
    <rPh sb="28" eb="30">
      <t>ヨウシキ</t>
    </rPh>
    <rPh sb="32" eb="33">
      <t>ギャク</t>
    </rPh>
    <rPh sb="33" eb="35">
      <t>ヘンカン</t>
    </rPh>
    <rPh sb="35" eb="37">
      <t>ソウチ</t>
    </rPh>
    <rPh sb="42" eb="43">
      <t>ギャク</t>
    </rPh>
    <rPh sb="43" eb="45">
      <t>ヘンカン</t>
    </rPh>
    <rPh sb="45" eb="47">
      <t>ソウチ</t>
    </rPh>
    <rPh sb="51" eb="53">
      <t>レンゾク</t>
    </rPh>
    <rPh sb="53" eb="55">
      <t>ウンテン</t>
    </rPh>
    <rPh sb="55" eb="57">
      <t>カノウ</t>
    </rPh>
    <rPh sb="57" eb="60">
      <t>シュウハスウ</t>
    </rPh>
    <phoneticPr fontId="2"/>
  </si>
  <si>
    <t>様式３（直流発電設備）②の１．一般（３）運転可能周波数
様式３（逆変換装置）②の２．逆変換装置（１０）運転可能周波数</t>
    <rPh sb="0" eb="2">
      <t>ヨウシキ</t>
    </rPh>
    <rPh sb="28" eb="30">
      <t>ヨウシキ</t>
    </rPh>
    <rPh sb="32" eb="33">
      <t>ギャク</t>
    </rPh>
    <rPh sb="33" eb="35">
      <t>ヘンカン</t>
    </rPh>
    <rPh sb="35" eb="37">
      <t>ソウチ</t>
    </rPh>
    <rPh sb="42" eb="43">
      <t>ギャク</t>
    </rPh>
    <rPh sb="43" eb="45">
      <t>ヘンカン</t>
    </rPh>
    <rPh sb="45" eb="47">
      <t>ソウチ</t>
    </rPh>
    <rPh sb="51" eb="53">
      <t>ウンテン</t>
    </rPh>
    <rPh sb="53" eb="55">
      <t>カノウ</t>
    </rPh>
    <rPh sb="55" eb="58">
      <t>シュウハスウ</t>
    </rPh>
    <phoneticPr fontId="2"/>
  </si>
  <si>
    <t>様式３（直流発電設備）②の１．一般（５）周波数低下時の運転継続時間
様式３（逆変換装置）②の２．逆変換装置（１１）周波数低下時の運転継続時間</t>
    <rPh sb="0" eb="2">
      <t>ヨウシキ</t>
    </rPh>
    <rPh sb="34" eb="36">
      <t>ヨウシキ</t>
    </rPh>
    <rPh sb="38" eb="39">
      <t>ギャク</t>
    </rPh>
    <rPh sb="39" eb="41">
      <t>ヘンカン</t>
    </rPh>
    <rPh sb="41" eb="43">
      <t>ソウチ</t>
    </rPh>
    <rPh sb="48" eb="49">
      <t>ギャク</t>
    </rPh>
    <rPh sb="49" eb="51">
      <t>ヘンカン</t>
    </rPh>
    <rPh sb="51" eb="53">
      <t>ソウチ</t>
    </rPh>
    <rPh sb="57" eb="60">
      <t>シュウハスウ</t>
    </rPh>
    <rPh sb="60" eb="62">
      <t>テイカ</t>
    </rPh>
    <rPh sb="62" eb="63">
      <t>ジ</t>
    </rPh>
    <rPh sb="64" eb="66">
      <t>ウンテン</t>
    </rPh>
    <rPh sb="66" eb="68">
      <t>ケイゾク</t>
    </rPh>
    <rPh sb="68" eb="70">
      <t>ジカン</t>
    </rPh>
    <phoneticPr fontId="2"/>
  </si>
  <si>
    <t>様式３（直流発電設備）②の１．一般（６）並列時許容周波数（上限）
様式３（逆変換装置）②の２．逆変換装置（１２）並列時許容周波数（上限）</t>
    <rPh sb="0" eb="2">
      <t>ヨウシキ</t>
    </rPh>
    <rPh sb="4" eb="6">
      <t>チョクリュウ</t>
    </rPh>
    <rPh sb="6" eb="8">
      <t>ハツデン</t>
    </rPh>
    <rPh sb="8" eb="10">
      <t>セツビ</t>
    </rPh>
    <rPh sb="15" eb="17">
      <t>イッパン</t>
    </rPh>
    <rPh sb="20" eb="22">
      <t>ヘイレツ</t>
    </rPh>
    <rPh sb="22" eb="23">
      <t>ジ</t>
    </rPh>
    <rPh sb="23" eb="25">
      <t>キョヨウ</t>
    </rPh>
    <rPh sb="25" eb="28">
      <t>シュウハスウ</t>
    </rPh>
    <rPh sb="29" eb="31">
      <t>ジョウゲン</t>
    </rPh>
    <rPh sb="33" eb="35">
      <t>ヨウシキ</t>
    </rPh>
    <rPh sb="37" eb="38">
      <t>ギャク</t>
    </rPh>
    <rPh sb="38" eb="40">
      <t>ヘンカン</t>
    </rPh>
    <rPh sb="40" eb="42">
      <t>ソウチ</t>
    </rPh>
    <rPh sb="47" eb="48">
      <t>ギャク</t>
    </rPh>
    <rPh sb="48" eb="50">
      <t>ヘンカン</t>
    </rPh>
    <rPh sb="50" eb="52">
      <t>ソウチ</t>
    </rPh>
    <rPh sb="56" eb="58">
      <t>ヘイレツ</t>
    </rPh>
    <rPh sb="58" eb="59">
      <t>ジ</t>
    </rPh>
    <rPh sb="59" eb="61">
      <t>キョヨウ</t>
    </rPh>
    <rPh sb="61" eb="64">
      <t>シュウハスウ</t>
    </rPh>
    <rPh sb="65" eb="67">
      <t>ジョウゲン</t>
    </rPh>
    <phoneticPr fontId="2"/>
  </si>
  <si>
    <t>様式３（直流発電設備）②の１．一般（６）並列時許容周波数（上限）
様式３（逆変換装置）②の２．逆変換装置（１２）並列時許容周波数（上限）</t>
    <rPh sb="0" eb="2">
      <t>ヨウシキ</t>
    </rPh>
    <rPh sb="4" eb="6">
      <t>チョクリュウ</t>
    </rPh>
    <rPh sb="6" eb="8">
      <t>ハツデン</t>
    </rPh>
    <rPh sb="8" eb="10">
      <t>セツビ</t>
    </rPh>
    <rPh sb="15" eb="17">
      <t>イッパン</t>
    </rPh>
    <rPh sb="20" eb="22">
      <t>ヘイレツ</t>
    </rPh>
    <rPh sb="22" eb="23">
      <t>ジ</t>
    </rPh>
    <rPh sb="23" eb="25">
      <t>キョヨウ</t>
    </rPh>
    <rPh sb="25" eb="28">
      <t>シュウハスウ</t>
    </rPh>
    <rPh sb="29" eb="31">
      <t>ジョウゲン</t>
    </rPh>
    <phoneticPr fontId="2"/>
  </si>
  <si>
    <t>様式３（直流発電設備）③の１．一般（３）運転可能周波数
様式３（逆変換装置）③の２．逆変換装置（１０）連続運転可能周波数</t>
    <rPh sb="0" eb="2">
      <t>ヨウシキ</t>
    </rPh>
    <rPh sb="28" eb="30">
      <t>ヨウシキ</t>
    </rPh>
    <rPh sb="32" eb="33">
      <t>ギャク</t>
    </rPh>
    <rPh sb="33" eb="35">
      <t>ヘンカン</t>
    </rPh>
    <rPh sb="35" eb="37">
      <t>ソウチ</t>
    </rPh>
    <rPh sb="42" eb="43">
      <t>ギャク</t>
    </rPh>
    <rPh sb="43" eb="45">
      <t>ヘンカン</t>
    </rPh>
    <rPh sb="45" eb="47">
      <t>ソウチ</t>
    </rPh>
    <rPh sb="51" eb="53">
      <t>レンゾク</t>
    </rPh>
    <rPh sb="53" eb="55">
      <t>ウンテン</t>
    </rPh>
    <rPh sb="55" eb="57">
      <t>カノウ</t>
    </rPh>
    <rPh sb="57" eb="60">
      <t>シュウハスウ</t>
    </rPh>
    <phoneticPr fontId="2"/>
  </si>
  <si>
    <t>様式３（直流発電設備）③の１．一般（３）運転可能周波数
様式３（逆変換装置）③の２．逆変換装置（１０）運転可能周波数</t>
    <rPh sb="0" eb="2">
      <t>ヨウシキ</t>
    </rPh>
    <rPh sb="28" eb="30">
      <t>ヨウシキ</t>
    </rPh>
    <rPh sb="32" eb="33">
      <t>ギャク</t>
    </rPh>
    <rPh sb="33" eb="35">
      <t>ヘンカン</t>
    </rPh>
    <rPh sb="35" eb="37">
      <t>ソウチ</t>
    </rPh>
    <rPh sb="42" eb="43">
      <t>ギャク</t>
    </rPh>
    <rPh sb="43" eb="45">
      <t>ヘンカン</t>
    </rPh>
    <rPh sb="45" eb="47">
      <t>ソウチ</t>
    </rPh>
    <rPh sb="51" eb="53">
      <t>ウンテン</t>
    </rPh>
    <rPh sb="53" eb="55">
      <t>カノウ</t>
    </rPh>
    <rPh sb="55" eb="58">
      <t>シュウハスウ</t>
    </rPh>
    <phoneticPr fontId="2"/>
  </si>
  <si>
    <t>様式３（直流発電設備）③の１．一般（５）周波数低下時の運転継続時間
様式３（逆変換装置）③の２．逆変換装置（１１）周波数低下時の運転継続時間</t>
    <rPh sb="0" eb="2">
      <t>ヨウシキ</t>
    </rPh>
    <rPh sb="34" eb="36">
      <t>ヨウシキ</t>
    </rPh>
    <rPh sb="38" eb="39">
      <t>ギャク</t>
    </rPh>
    <rPh sb="39" eb="41">
      <t>ヘンカン</t>
    </rPh>
    <rPh sb="41" eb="43">
      <t>ソウチ</t>
    </rPh>
    <rPh sb="48" eb="49">
      <t>ギャク</t>
    </rPh>
    <rPh sb="49" eb="51">
      <t>ヘンカン</t>
    </rPh>
    <rPh sb="51" eb="53">
      <t>ソウチ</t>
    </rPh>
    <rPh sb="57" eb="60">
      <t>シュウハスウ</t>
    </rPh>
    <rPh sb="60" eb="62">
      <t>テイカ</t>
    </rPh>
    <rPh sb="62" eb="63">
      <t>ジ</t>
    </rPh>
    <rPh sb="64" eb="66">
      <t>ウンテン</t>
    </rPh>
    <rPh sb="66" eb="68">
      <t>ケイゾク</t>
    </rPh>
    <rPh sb="68" eb="70">
      <t>ジカン</t>
    </rPh>
    <phoneticPr fontId="2"/>
  </si>
  <si>
    <t>様式３（直流発電設備）③の１．一般（６）並列時許容周波数（上限）
様式３（逆変換装置）③の２．逆変換装置（１２）並列時許容周波数（上限）</t>
    <rPh sb="0" eb="2">
      <t>ヨウシキ</t>
    </rPh>
    <rPh sb="4" eb="6">
      <t>チョクリュウ</t>
    </rPh>
    <rPh sb="6" eb="8">
      <t>ハツデン</t>
    </rPh>
    <rPh sb="8" eb="10">
      <t>セツビ</t>
    </rPh>
    <rPh sb="15" eb="17">
      <t>イッパン</t>
    </rPh>
    <rPh sb="20" eb="22">
      <t>ヘイレツ</t>
    </rPh>
    <rPh sb="22" eb="23">
      <t>ジ</t>
    </rPh>
    <rPh sb="23" eb="25">
      <t>キョヨウ</t>
    </rPh>
    <rPh sb="25" eb="28">
      <t>シュウハスウ</t>
    </rPh>
    <rPh sb="29" eb="31">
      <t>ジョウゲン</t>
    </rPh>
    <rPh sb="33" eb="35">
      <t>ヨウシキ</t>
    </rPh>
    <rPh sb="37" eb="38">
      <t>ギャク</t>
    </rPh>
    <rPh sb="38" eb="40">
      <t>ヘンカン</t>
    </rPh>
    <rPh sb="40" eb="42">
      <t>ソウチ</t>
    </rPh>
    <rPh sb="47" eb="48">
      <t>ギャク</t>
    </rPh>
    <rPh sb="48" eb="50">
      <t>ヘンカン</t>
    </rPh>
    <rPh sb="50" eb="52">
      <t>ソウチ</t>
    </rPh>
    <rPh sb="56" eb="58">
      <t>ヘイレツ</t>
    </rPh>
    <rPh sb="58" eb="59">
      <t>ジ</t>
    </rPh>
    <rPh sb="59" eb="61">
      <t>キョヨウ</t>
    </rPh>
    <rPh sb="61" eb="64">
      <t>シュウハスウ</t>
    </rPh>
    <rPh sb="65" eb="67">
      <t>ジョウゲン</t>
    </rPh>
    <phoneticPr fontId="2"/>
  </si>
  <si>
    <t>様式３（直流発電設備）③の１．一般（６）並列時許容周波数（上限）
様式３（逆変換装置）③の２．逆変換装置（１２）並列時許容周波数（上限）</t>
    <rPh sb="0" eb="2">
      <t>ヨウシキ</t>
    </rPh>
    <rPh sb="4" eb="6">
      <t>チョクリュウ</t>
    </rPh>
    <rPh sb="6" eb="8">
      <t>ハツデン</t>
    </rPh>
    <rPh sb="8" eb="10">
      <t>セツビ</t>
    </rPh>
    <rPh sb="15" eb="17">
      <t>イッパン</t>
    </rPh>
    <rPh sb="20" eb="22">
      <t>ヘイレツ</t>
    </rPh>
    <rPh sb="22" eb="23">
      <t>ジ</t>
    </rPh>
    <rPh sb="23" eb="25">
      <t>キョヨウ</t>
    </rPh>
    <rPh sb="25" eb="28">
      <t>シュウハスウ</t>
    </rPh>
    <rPh sb="29" eb="31">
      <t>ジョウゲン</t>
    </rPh>
    <phoneticPr fontId="2"/>
  </si>
  <si>
    <t>※EMSとは、発電設備全体に対して出力制御するシステムのことです。EMSによって出力制御を行う場合のみ
有を選択ください</t>
    <phoneticPr fontId="2"/>
  </si>
  <si>
    <t>※個人の方で事業者名が無い方は、「－（ハイフン）」を入力してください</t>
    <rPh sb="1" eb="3">
      <t>コジン</t>
    </rPh>
    <rPh sb="4" eb="5">
      <t>カタ</t>
    </rPh>
    <rPh sb="6" eb="9">
      <t>ジギョウシャ</t>
    </rPh>
    <rPh sb="9" eb="10">
      <t>メイ</t>
    </rPh>
    <rPh sb="11" eb="12">
      <t>ナ</t>
    </rPh>
    <rPh sb="13" eb="14">
      <t>カタ</t>
    </rPh>
    <rPh sb="26" eb="28">
      <t>ニュウリョク</t>
    </rPh>
    <phoneticPr fontId="2"/>
  </si>
  <si>
    <t>※個人の方、所属の記載が不要な方は、「－（ハイフン）」を入力してください</t>
    <rPh sb="6" eb="8">
      <t>ショゾク</t>
    </rPh>
    <rPh sb="9" eb="11">
      <t>キサイ</t>
    </rPh>
    <rPh sb="12" eb="14">
      <t>フヨウ</t>
    </rPh>
    <rPh sb="15" eb="16">
      <t>カタ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</si>
</sst>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F800]dddd\,\ mmmm\ dd\,\ yyyy"/>
    <numFmt numFmtId="177" formatCode="#"/>
    <numFmt numFmtId="178" formatCode="yyyy&quot;年&quot;m&quot;月&quot;d&quot;日&quot;;@"/>
    <numFmt numFmtId="179" formatCode="0.0_ "/>
    <numFmt numFmtId="180" formatCode="0.0_);[Red]\(0.0\)"/>
    <numFmt numFmtId="181" formatCode="0_ "/>
    <numFmt numFmtId="182" formatCode="000\-0000"/>
    <numFmt numFmtId="183" formatCode="&quot;遅れ　&quot;0"/>
    <numFmt numFmtId="184" formatCode="&quot;進み　&quot;0"/>
    <numFmt numFmtId="185" formatCode="#,##0_ "/>
  </numFmts>
  <fonts count="158"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8"/>
      <name val="ＭＳ 明朝"/>
      <family val="1"/>
      <charset val="128"/>
    </font>
    <font>
      <sz val="6"/>
      <name val="ＭＳ 明朝"/>
      <family val="1"/>
      <charset val="128"/>
    </font>
    <font>
      <sz val="11"/>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u/>
      <sz val="9"/>
      <name val="ＭＳ 明朝"/>
      <family val="1"/>
      <charset val="128"/>
    </font>
    <font>
      <sz val="9"/>
      <name val="ＭＳ Ｐ明朝"/>
      <family val="1"/>
      <charset val="128"/>
    </font>
    <font>
      <sz val="8"/>
      <name val="ＭＳ Ｐ明朝"/>
      <family val="1"/>
      <charset val="128"/>
    </font>
    <font>
      <sz val="11"/>
      <color indexed="10"/>
      <name val="ＭＳ Ｐゴシック"/>
      <family val="3"/>
      <charset val="128"/>
    </font>
    <font>
      <sz val="11"/>
      <name val="ＭＳ ゴシック"/>
      <family val="3"/>
      <charset val="128"/>
    </font>
    <font>
      <vertAlign val="superscript"/>
      <sz val="9"/>
      <name val="ＭＳ 明朝"/>
      <family val="1"/>
      <charset val="128"/>
    </font>
    <font>
      <sz val="9"/>
      <color indexed="10"/>
      <name val="Century"/>
      <family val="1"/>
    </font>
    <font>
      <sz val="10"/>
      <color indexed="8"/>
      <name val="ＭＳ 明朝"/>
      <family val="1"/>
      <charset val="128"/>
    </font>
    <font>
      <sz val="8"/>
      <name val="ＭＳ Ｐゴシック"/>
      <family val="3"/>
      <charset val="128"/>
    </font>
    <font>
      <vertAlign val="superscript"/>
      <sz val="8"/>
      <name val="ＭＳ 明朝"/>
      <family val="1"/>
      <charset val="128"/>
    </font>
    <font>
      <sz val="9"/>
      <color indexed="17"/>
      <name val="ＭＳ 明朝"/>
      <family val="1"/>
      <charset val="128"/>
    </font>
    <font>
      <u/>
      <sz val="9"/>
      <name val="ＭＳ Ｐ明朝"/>
      <family val="1"/>
      <charset val="128"/>
    </font>
    <font>
      <sz val="10"/>
      <color theme="1"/>
      <name val="ＭＳ 明朝"/>
      <family val="1"/>
      <charset val="128"/>
    </font>
    <font>
      <sz val="9"/>
      <color theme="1"/>
      <name val="ＭＳ 明朝"/>
      <family val="1"/>
      <charset val="128"/>
    </font>
    <font>
      <sz val="9"/>
      <color rgb="FFFF0000"/>
      <name val="ＭＳ 明朝"/>
      <family val="1"/>
      <charset val="128"/>
    </font>
    <font>
      <sz val="11"/>
      <color rgb="FFFF0000"/>
      <name val="ＭＳ Ｐゴシック"/>
      <family val="3"/>
      <charset val="128"/>
    </font>
    <font>
      <sz val="8"/>
      <color theme="1"/>
      <name val="ＭＳ 明朝"/>
      <family val="1"/>
      <charset val="128"/>
    </font>
    <font>
      <strike/>
      <sz val="12"/>
      <name val="ＭＳ 明朝"/>
      <family val="1"/>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sz val="22"/>
      <name val="ＭＳ 明朝"/>
      <family val="1"/>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b/>
      <sz val="11"/>
      <name val="HGP創英角ｺﾞｼｯｸUB"/>
      <family val="3"/>
      <charset val="128"/>
    </font>
    <font>
      <sz val="11"/>
      <name val="HGP創英角ｺﾞｼｯｸUB"/>
      <family val="3"/>
      <charset val="128"/>
    </font>
    <font>
      <sz val="14"/>
      <color rgb="FFFF0000"/>
      <name val="HGP創英角ｺﾞｼｯｸUB"/>
      <family val="3"/>
      <charset val="128"/>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11"/>
      <color theme="1"/>
      <name val="Meiryo UI"/>
      <family val="3"/>
      <charset val="128"/>
    </font>
    <font>
      <u/>
      <sz val="11"/>
      <color theme="10"/>
      <name val="ＭＳ Ｐゴシック"/>
      <family val="2"/>
      <scheme val="minor"/>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4"/>
      <name val="ＭＳ 明朝"/>
      <family val="1"/>
      <charset val="128"/>
    </font>
    <font>
      <u/>
      <sz val="9"/>
      <color theme="1"/>
      <name val="ＭＳ 明朝"/>
      <family val="1"/>
      <charset val="128"/>
    </font>
    <font>
      <sz val="11"/>
      <color indexed="10"/>
      <name val="ＭＳ 明朝"/>
      <family val="1"/>
      <charset val="128"/>
    </font>
    <font>
      <sz val="9"/>
      <color indexed="10"/>
      <name val="ＭＳ 明朝"/>
      <family val="1"/>
      <charset val="128"/>
    </font>
    <font>
      <strike/>
      <sz val="9"/>
      <name val="ＭＳ 明朝"/>
      <family val="1"/>
      <charset val="128"/>
    </font>
    <font>
      <sz val="8"/>
      <name val="ＭＳ 明朝"/>
      <family val="1"/>
    </font>
    <font>
      <sz val="11"/>
      <name val="ＭＳ 明朝"/>
      <family val="1"/>
    </font>
    <font>
      <sz val="9"/>
      <name val="ＭＳ 明朝"/>
      <family val="1"/>
    </font>
    <font>
      <sz val="11"/>
      <color rgb="FF595959"/>
      <name val="Meiryo UI"/>
      <family val="3"/>
      <charset val="128"/>
    </font>
    <font>
      <sz val="12"/>
      <color rgb="FFFF0000"/>
      <name val="Meiryo UI"/>
      <family val="3"/>
      <charset val="128"/>
    </font>
    <font>
      <sz val="11"/>
      <color theme="0"/>
      <name val="ＭＳ Ｐゴシック"/>
      <family val="3"/>
      <charset val="128"/>
    </font>
    <font>
      <sz val="10"/>
      <color theme="1" tint="0.249977111117893"/>
      <name val="Meiryo UI"/>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sz val="12"/>
      <name val="ＭＳ 明朝"/>
      <family val="1"/>
    </font>
    <font>
      <b/>
      <sz val="14"/>
      <color rgb="FFC00000"/>
      <name val="Meiryo UI"/>
      <family val="3"/>
      <charset val="128"/>
    </font>
    <font>
      <sz val="18"/>
      <color theme="1" tint="0.249977111117893"/>
      <name val="Meiryo UI"/>
      <family val="3"/>
      <charset val="128"/>
    </font>
    <font>
      <b/>
      <u/>
      <sz val="11"/>
      <color theme="10"/>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u/>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1"/>
      <color theme="3"/>
      <name val="Meiryo UI"/>
      <family val="3"/>
      <charset val="128"/>
    </font>
    <font>
      <u/>
      <sz val="12"/>
      <name val="Meiryo UI"/>
      <family val="3"/>
      <charset val="128"/>
    </font>
    <font>
      <u/>
      <sz val="16"/>
      <color rgb="FF0070C0"/>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sz val="14"/>
      <color theme="3"/>
      <name val="Meiryo UI"/>
      <family val="3"/>
      <charset val="128"/>
    </font>
    <font>
      <b/>
      <u/>
      <sz val="12"/>
      <color theme="1" tint="0.249977111117893"/>
      <name val="Meiryo UI"/>
      <family val="3"/>
      <charset val="128"/>
    </font>
    <font>
      <sz val="28"/>
      <color theme="1" tint="0.249977111117893"/>
      <name val="Meiryo UI"/>
      <family val="3"/>
      <charset val="128"/>
    </font>
    <font>
      <sz val="48"/>
      <color theme="1" tint="0.249977111117893"/>
      <name val="Meiryo UI"/>
      <family val="3"/>
      <charset val="128"/>
    </font>
    <font>
      <sz val="18"/>
      <name val="ＭＳ 明朝"/>
      <family val="1"/>
      <charset val="128"/>
    </font>
    <font>
      <sz val="18"/>
      <name val="ＭＳ 明朝"/>
      <family val="1"/>
    </font>
    <font>
      <b/>
      <sz val="18"/>
      <color rgb="FFFF0000"/>
      <name val="Meiryo UI"/>
      <family val="3"/>
      <charset val="128"/>
    </font>
    <font>
      <b/>
      <sz val="20"/>
      <color rgb="FFFF0000"/>
      <name val="Meiryo UI"/>
      <family val="3"/>
      <charset val="128"/>
    </font>
    <font>
      <b/>
      <sz val="24"/>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u/>
      <sz val="16"/>
      <color theme="10"/>
      <name val="Meiryo UI"/>
      <family val="3"/>
      <charset val="128"/>
    </font>
    <font>
      <b/>
      <sz val="11"/>
      <color rgb="FFFF0000"/>
      <name val="Meiryo UI"/>
      <family val="3"/>
      <charset val="128"/>
    </font>
    <font>
      <sz val="12"/>
      <name val="Century"/>
      <family val="1"/>
    </font>
    <font>
      <b/>
      <sz val="12"/>
      <color theme="5"/>
      <name val="Meiryo UI"/>
      <family val="3"/>
      <charset val="128"/>
    </font>
    <font>
      <b/>
      <sz val="14"/>
      <color theme="5"/>
      <name val="Meiryo UI"/>
      <family val="3"/>
      <charset val="128"/>
    </font>
    <font>
      <b/>
      <sz val="22"/>
      <color rgb="FF0070C0"/>
      <name val="Meiryo UI"/>
      <family val="3"/>
      <charset val="128"/>
    </font>
    <font>
      <b/>
      <u/>
      <sz val="16"/>
      <color theme="3"/>
      <name val="Meiryo UI"/>
      <family val="3"/>
      <charset val="128"/>
    </font>
    <font>
      <b/>
      <sz val="9"/>
      <color theme="1" tint="0.249977111117893"/>
      <name val="Meiryo UI"/>
      <family val="3"/>
      <charset val="128"/>
    </font>
    <font>
      <b/>
      <u/>
      <sz val="11"/>
      <color theme="10"/>
      <name val="ＭＳ Ｐゴシック"/>
      <family val="2"/>
      <scheme val="minor"/>
    </font>
    <font>
      <b/>
      <sz val="16"/>
      <color theme="1" tint="0.24994659260841701"/>
      <name val="Meiryo UI"/>
      <family val="3"/>
      <charset val="128"/>
    </font>
    <font>
      <sz val="22"/>
      <color theme="3"/>
      <name val="Meiryo UI"/>
      <family val="3"/>
      <charset val="128"/>
    </font>
    <font>
      <u/>
      <sz val="11"/>
      <color theme="10"/>
      <name val="Microsoft JhengHei"/>
      <family val="3"/>
    </font>
    <font>
      <u/>
      <sz val="11"/>
      <color theme="3"/>
      <name val="Microsoft JhengHei"/>
      <family val="3"/>
    </font>
    <font>
      <sz val="12"/>
      <color rgb="FFC00000"/>
      <name val="Meiryo UI"/>
      <family val="3"/>
      <charset val="128"/>
    </font>
    <font>
      <sz val="16"/>
      <color theme="1"/>
      <name val="Meiryo UI"/>
      <family val="3"/>
      <charset val="128"/>
    </font>
    <font>
      <sz val="20"/>
      <color theme="1" tint="0.249977111117893"/>
      <name val="Meiryo UI"/>
      <family val="3"/>
      <charset val="128"/>
    </font>
  </fonts>
  <fills count="10">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s>
  <borders count="26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theme="1"/>
      </left>
      <right/>
      <top/>
      <bottom/>
      <diagonal/>
    </border>
    <border>
      <left style="thin">
        <color theme="1"/>
      </left>
      <right/>
      <top/>
      <bottom style="thin">
        <color theme="1"/>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top style="thin">
        <color indexed="64"/>
      </top>
      <bottom style="thin">
        <color theme="1"/>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medium">
        <color theme="1"/>
      </left>
      <right/>
      <top style="medium">
        <color theme="1"/>
      </top>
      <bottom/>
      <diagonal/>
    </border>
    <border>
      <left/>
      <right/>
      <top style="thin">
        <color theme="1"/>
      </top>
      <bottom style="thin">
        <color theme="1"/>
      </bottom>
      <diagonal/>
    </border>
    <border>
      <left/>
      <right style="thin">
        <color theme="1"/>
      </right>
      <top style="thin">
        <color theme="1"/>
      </top>
      <bottom/>
      <diagonal/>
    </border>
    <border>
      <left style="thin">
        <color indexed="64"/>
      </left>
      <right/>
      <top style="thin">
        <color indexed="64"/>
      </top>
      <bottom style="thin">
        <color theme="1"/>
      </bottom>
      <diagonal/>
    </border>
    <border>
      <left style="thin">
        <color indexed="64"/>
      </left>
      <right/>
      <top style="thin">
        <color theme="1"/>
      </top>
      <bottom style="thin">
        <color indexed="64"/>
      </bottom>
      <diagonal/>
    </border>
    <border>
      <left style="thin">
        <color theme="1"/>
      </left>
      <right/>
      <top style="thin">
        <color theme="1"/>
      </top>
      <bottom/>
      <diagonal/>
    </border>
    <border>
      <left/>
      <right style="thin">
        <color theme="1"/>
      </right>
      <top style="thin">
        <color theme="1"/>
      </top>
      <bottom style="thin">
        <color theme="1"/>
      </bottom>
      <diagonal/>
    </border>
    <border>
      <left/>
      <right style="thin">
        <color theme="1"/>
      </right>
      <top/>
      <bottom style="thin">
        <color theme="1"/>
      </bottom>
      <diagonal/>
    </border>
    <border>
      <left style="medium">
        <color theme="1"/>
      </left>
      <right/>
      <top style="thin">
        <color auto="1"/>
      </top>
      <bottom style="thin">
        <color auto="1"/>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medium">
        <color theme="1"/>
      </left>
      <right/>
      <top/>
      <bottom style="thin">
        <color auto="1"/>
      </bottom>
      <diagonal/>
    </border>
    <border>
      <left style="medium">
        <color theme="1"/>
      </left>
      <right/>
      <top style="thin">
        <color auto="1"/>
      </top>
      <bottom/>
      <diagonal/>
    </border>
    <border>
      <left style="hair">
        <color indexed="64"/>
      </left>
      <right/>
      <top style="hair">
        <color indexed="64"/>
      </top>
      <bottom style="thin">
        <color indexed="64"/>
      </bottom>
      <diagonal/>
    </border>
    <border>
      <left style="thin">
        <color indexed="64"/>
      </left>
      <right/>
      <top style="medium">
        <color theme="1"/>
      </top>
      <bottom/>
      <diagonal/>
    </border>
    <border>
      <left style="thin">
        <color indexed="64"/>
      </left>
      <right/>
      <top/>
      <bottom style="hair">
        <color indexed="64"/>
      </bottom>
      <diagonal/>
    </border>
    <border>
      <left style="medium">
        <color theme="1"/>
      </left>
      <right/>
      <top style="hair">
        <color theme="1"/>
      </top>
      <bottom style="thin">
        <color auto="1"/>
      </bottom>
      <diagonal/>
    </border>
    <border>
      <left style="medium">
        <color theme="1"/>
      </left>
      <right/>
      <top style="hair">
        <color theme="1"/>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top style="thin">
        <color theme="1"/>
      </top>
      <bottom/>
      <diagonal/>
    </border>
    <border>
      <left/>
      <right/>
      <top/>
      <bottom style="thin">
        <color theme="1"/>
      </bottom>
      <diagonal/>
    </border>
    <border>
      <left style="thin">
        <color indexed="64"/>
      </left>
      <right/>
      <top style="thin">
        <color theme="1"/>
      </top>
      <bottom style="thin">
        <color theme="1"/>
      </bottom>
      <diagonal/>
    </border>
    <border>
      <left style="thin">
        <color indexed="64"/>
      </left>
      <right/>
      <top style="thin">
        <color theme="1"/>
      </top>
      <bottom/>
      <diagonal/>
    </border>
    <border>
      <left style="medium">
        <color indexed="64"/>
      </left>
      <right/>
      <top style="thin">
        <color auto="1"/>
      </top>
      <bottom/>
      <diagonal/>
    </border>
    <border>
      <left style="thin">
        <color theme="1"/>
      </left>
      <right/>
      <top/>
      <bottom style="thin">
        <color indexed="64"/>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1"/>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theme="1"/>
      </top>
      <bottom style="thin">
        <color theme="1"/>
      </bottom>
      <diagonal/>
    </border>
    <border>
      <left/>
      <right style="thin">
        <color theme="1"/>
      </right>
      <top style="thin">
        <color indexed="64"/>
      </top>
      <bottom style="thin">
        <color indexed="64"/>
      </bottom>
      <diagonal/>
    </border>
    <border>
      <left style="thin">
        <color indexed="64"/>
      </left>
      <right/>
      <top/>
      <bottom style="medium">
        <color indexed="64"/>
      </bottom>
      <diagonal/>
    </border>
    <border>
      <left/>
      <right style="medium">
        <color theme="1"/>
      </right>
      <top style="thin">
        <color indexed="64"/>
      </top>
      <bottom style="thin">
        <color indexed="64"/>
      </bottom>
      <diagonal/>
    </border>
    <border>
      <left/>
      <right style="thin">
        <color indexed="64"/>
      </right>
      <top style="hair">
        <color indexed="64"/>
      </top>
      <bottom/>
      <diagonal/>
    </border>
    <border>
      <left/>
      <right style="thin">
        <color indexed="64"/>
      </right>
      <top style="thin">
        <color theme="1"/>
      </top>
      <bottom/>
      <diagonal/>
    </border>
    <border>
      <left style="medium">
        <color theme="1"/>
      </left>
      <right/>
      <top/>
      <bottom/>
      <diagonal/>
    </border>
    <border>
      <left style="medium">
        <color theme="1"/>
      </left>
      <right/>
      <top/>
      <bottom style="medium">
        <color indexed="64"/>
      </bottom>
      <diagonal/>
    </border>
    <border>
      <left/>
      <right style="thin">
        <color indexed="64"/>
      </right>
      <top/>
      <bottom style="medium">
        <color indexed="64"/>
      </bottom>
      <diagonal/>
    </border>
    <border>
      <left style="thin">
        <color theme="0" tint="-0.34998626667073579"/>
      </left>
      <right/>
      <top style="thin">
        <color theme="0" tint="-0.34998626667073579"/>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theme="1"/>
      </top>
      <bottom/>
      <diagonal/>
    </border>
    <border>
      <left style="thin">
        <color indexed="64"/>
      </left>
      <right style="medium">
        <color indexed="64"/>
      </right>
      <top style="thin">
        <color indexed="64"/>
      </top>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top style="hair">
        <color theme="0" tint="-0.499984740745262"/>
      </top>
      <bottom style="thin">
        <color theme="0" tint="-0.499984740745262"/>
      </bottom>
      <diagonal/>
    </border>
    <border>
      <left style="thin">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top/>
      <bottom style="hair">
        <color indexed="64"/>
      </bottom>
      <diagonal/>
    </border>
    <border>
      <left/>
      <right/>
      <top style="hair">
        <color indexed="64"/>
      </top>
      <bottom/>
      <diagonal/>
    </border>
    <border>
      <left style="thin">
        <color theme="0" tint="-0.34998626667073579"/>
      </left>
      <right style="thin">
        <color theme="0" tint="-0.34998626667073579"/>
      </right>
      <top/>
      <bottom style="hair">
        <color theme="0" tint="-0.499984740745262"/>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medium">
        <color theme="0" tint="-0.34998626667073579"/>
      </right>
      <top style="double">
        <color theme="0" tint="-0.34998626667073579"/>
      </top>
      <bottom style="hair">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hair">
        <color theme="0" tint="-0.34998626667073579"/>
      </left>
      <right style="thin">
        <color theme="0" tint="-0.34998626667073579"/>
      </right>
      <top style="medium">
        <color theme="0" tint="-0.34998626667073579"/>
      </top>
      <bottom style="thin">
        <color theme="0" tint="-0.34998626667073579"/>
      </bottom>
      <diagonal/>
    </border>
    <border>
      <left/>
      <right/>
      <top style="thin">
        <color theme="0" tint="-0.24994659260841701"/>
      </top>
      <bottom style="thin">
        <color theme="0" tint="-0.24994659260841701"/>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hair">
        <color theme="0" tint="-0.34998626667073579"/>
      </left>
      <right/>
      <top/>
      <bottom style="thin">
        <color theme="0" tint="-0.34998626667073579"/>
      </bottom>
      <diagonal/>
    </border>
    <border>
      <left style="medium">
        <color indexed="64"/>
      </left>
      <right style="thin">
        <color indexed="64"/>
      </right>
      <top/>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s>
  <cellStyleXfs count="12">
    <xf numFmtId="0" fontId="0" fillId="0" borderId="0">
      <alignment vertical="center"/>
    </xf>
    <xf numFmtId="0" fontId="15" fillId="0" borderId="0"/>
    <xf numFmtId="0" fontId="1" fillId="0" borderId="0"/>
    <xf numFmtId="0" fontId="1" fillId="0" borderId="0"/>
    <xf numFmtId="38" fontId="1" fillId="0" borderId="0" applyFont="0" applyFill="0" applyBorder="0" applyAlignment="0" applyProtection="0">
      <alignment vertical="center"/>
    </xf>
    <xf numFmtId="0" fontId="40" fillId="0" borderId="0" applyNumberFormat="0" applyFill="0" applyBorder="0" applyAlignment="0" applyProtection="0">
      <alignment vertical="center"/>
    </xf>
    <xf numFmtId="0" fontId="65" fillId="0" borderId="0"/>
    <xf numFmtId="0" fontId="64" fillId="0" borderId="0" applyNumberFormat="0" applyFill="0" applyBorder="0" applyAlignment="0" applyProtection="0"/>
    <xf numFmtId="9" fontId="1" fillId="0" borderId="0" applyFont="0" applyFill="0" applyBorder="0" applyAlignment="0" applyProtection="0">
      <alignment vertical="center"/>
    </xf>
    <xf numFmtId="0" fontId="150" fillId="0" borderId="0" applyNumberFormat="0" applyFill="0" applyBorder="0" applyAlignment="0" applyProtection="0"/>
    <xf numFmtId="0" fontId="99" fillId="0" borderId="150" applyFont="0">
      <alignment vertical="center" wrapText="1"/>
      <protection locked="0"/>
    </xf>
    <xf numFmtId="0" fontId="151" fillId="0" borderId="150">
      <alignment vertical="center" wrapText="1"/>
      <protection locked="0"/>
    </xf>
  </cellStyleXfs>
  <cellXfs count="1712">
    <xf numFmtId="0" fontId="0" fillId="0" borderId="0" xfId="0">
      <alignment vertical="center"/>
    </xf>
    <xf numFmtId="0" fontId="30" fillId="0" borderId="0" xfId="0" applyFont="1">
      <alignment vertical="center"/>
    </xf>
    <xf numFmtId="0" fontId="41" fillId="0" borderId="0" xfId="5" applyFont="1" applyProtection="1">
      <alignment vertical="center"/>
    </xf>
    <xf numFmtId="0" fontId="41" fillId="0" borderId="0" xfId="5" applyFont="1" applyAlignment="1" applyProtection="1">
      <alignment vertical="top"/>
    </xf>
    <xf numFmtId="0" fontId="42" fillId="0" borderId="0" xfId="5" applyFont="1" applyProtection="1">
      <alignment vertical="center"/>
    </xf>
    <xf numFmtId="0" fontId="41" fillId="2" borderId="0" xfId="5" applyFont="1" applyFill="1" applyBorder="1" applyAlignment="1" applyProtection="1">
      <alignment vertical="center" shrinkToFit="1"/>
    </xf>
    <xf numFmtId="0" fontId="31" fillId="0" borderId="0" xfId="0" applyFont="1">
      <alignment vertical="center"/>
    </xf>
    <xf numFmtId="0" fontId="44" fillId="0" borderId="0" xfId="0" applyFont="1">
      <alignment vertical="center"/>
    </xf>
    <xf numFmtId="0" fontId="52" fillId="0" borderId="0" xfId="0" applyFont="1">
      <alignment vertical="center"/>
    </xf>
    <xf numFmtId="0" fontId="31" fillId="2" borderId="0" xfId="0" applyFont="1" applyFill="1">
      <alignment vertical="center"/>
    </xf>
    <xf numFmtId="0" fontId="85" fillId="2" borderId="0" xfId="0" applyFont="1" applyFill="1">
      <alignment vertical="center"/>
    </xf>
    <xf numFmtId="0" fontId="33" fillId="0" borderId="0" xfId="0" applyFont="1">
      <alignment vertical="center"/>
    </xf>
    <xf numFmtId="0" fontId="82" fillId="0" borderId="0" xfId="0" applyFont="1">
      <alignment vertical="center"/>
    </xf>
    <xf numFmtId="0" fontId="32" fillId="0" borderId="0" xfId="0" applyFont="1">
      <alignment vertical="center"/>
    </xf>
    <xf numFmtId="0" fontId="31" fillId="0" borderId="100" xfId="0" applyFont="1" applyBorder="1">
      <alignment vertical="center"/>
    </xf>
    <xf numFmtId="0" fontId="31" fillId="0" borderId="144" xfId="0" applyFont="1" applyBorder="1">
      <alignment vertical="center"/>
    </xf>
    <xf numFmtId="0" fontId="31" fillId="0" borderId="99" xfId="0" applyFont="1" applyBorder="1">
      <alignment vertical="center"/>
    </xf>
    <xf numFmtId="0" fontId="31" fillId="3" borderId="72" xfId="0" applyFont="1" applyFill="1" applyBorder="1">
      <alignment vertical="center"/>
    </xf>
    <xf numFmtId="0" fontId="31" fillId="3" borderId="73" xfId="0" applyFont="1" applyFill="1" applyBorder="1">
      <alignment vertical="center"/>
    </xf>
    <xf numFmtId="0" fontId="31" fillId="3" borderId="81" xfId="0" applyFont="1" applyFill="1" applyBorder="1">
      <alignment vertical="center"/>
    </xf>
    <xf numFmtId="0" fontId="33" fillId="0" borderId="0" xfId="0" applyFont="1" applyAlignment="1">
      <alignment vertical="center" wrapText="1"/>
    </xf>
    <xf numFmtId="0" fontId="36" fillId="0" borderId="0" xfId="0" applyFont="1" applyAlignment="1">
      <alignment horizontal="center" vertical="center" wrapText="1"/>
    </xf>
    <xf numFmtId="0" fontId="77" fillId="0" borderId="0" xfId="0" applyFont="1" applyAlignment="1">
      <alignment horizontal="left" vertical="center" readingOrder="1"/>
    </xf>
    <xf numFmtId="0" fontId="31" fillId="0" borderId="96" xfId="0" applyFont="1" applyBorder="1">
      <alignment vertical="center"/>
    </xf>
    <xf numFmtId="0" fontId="31" fillId="0" borderId="98" xfId="0" applyFont="1" applyBorder="1">
      <alignment vertical="center"/>
    </xf>
    <xf numFmtId="0" fontId="31" fillId="0" borderId="101" xfId="0" applyFont="1" applyBorder="1">
      <alignment vertical="center"/>
    </xf>
    <xf numFmtId="0" fontId="31" fillId="0" borderId="0" xfId="0" applyFont="1" applyAlignment="1">
      <alignment vertical="center" wrapText="1"/>
    </xf>
    <xf numFmtId="0" fontId="31" fillId="3" borderId="0" xfId="0" applyFont="1" applyFill="1">
      <alignment vertical="center"/>
    </xf>
    <xf numFmtId="38" fontId="9" fillId="0" borderId="1" xfId="4" applyFont="1" applyFill="1" applyBorder="1" applyAlignment="1" applyProtection="1">
      <alignment vertical="center" wrapText="1"/>
    </xf>
    <xf numFmtId="38" fontId="9" fillId="0" borderId="7" xfId="4" applyFont="1" applyFill="1" applyBorder="1" applyAlignment="1" applyProtection="1">
      <alignment vertical="center" wrapText="1"/>
    </xf>
    <xf numFmtId="0" fontId="92" fillId="0" borderId="0" xfId="0" applyFont="1">
      <alignment vertical="center"/>
    </xf>
    <xf numFmtId="0" fontId="92" fillId="0" borderId="71" xfId="0" applyFont="1" applyBorder="1">
      <alignment vertical="center"/>
    </xf>
    <xf numFmtId="0" fontId="97" fillId="0" borderId="0" xfId="0" applyFont="1">
      <alignment vertical="center"/>
    </xf>
    <xf numFmtId="0" fontId="9" fillId="0" borderId="1" xfId="0" applyFont="1" applyBorder="1">
      <alignment vertical="center"/>
    </xf>
    <xf numFmtId="0" fontId="1" fillId="0" borderId="0" xfId="2"/>
    <xf numFmtId="0" fontId="6" fillId="0" borderId="0" xfId="2" applyFont="1" applyAlignment="1">
      <alignment vertical="center"/>
    </xf>
    <xf numFmtId="0" fontId="3" fillId="0" borderId="0" xfId="2" applyFont="1" applyAlignment="1">
      <alignment horizontal="center" vertical="center"/>
    </xf>
    <xf numFmtId="0" fontId="7" fillId="0" borderId="0" xfId="2" applyFont="1" applyAlignment="1">
      <alignment horizontal="right" vertical="center"/>
    </xf>
    <xf numFmtId="0" fontId="3" fillId="0" borderId="0" xfId="2" applyFont="1" applyAlignment="1">
      <alignment horizontal="center"/>
    </xf>
    <xf numFmtId="0" fontId="6" fillId="0" borderId="12" xfId="2" applyFont="1" applyBorder="1" applyAlignment="1">
      <alignment vertical="center"/>
    </xf>
    <xf numFmtId="0" fontId="3" fillId="0" borderId="13" xfId="2" applyFont="1" applyBorder="1" applyAlignment="1">
      <alignment horizontal="center" vertical="center"/>
    </xf>
    <xf numFmtId="0" fontId="3" fillId="0" borderId="13" xfId="2" applyFont="1" applyBorder="1" applyAlignment="1">
      <alignment vertical="center"/>
    </xf>
    <xf numFmtId="0" fontId="6" fillId="0" borderId="16" xfId="2" applyFont="1" applyBorder="1" applyAlignment="1">
      <alignment vertical="center"/>
    </xf>
    <xf numFmtId="0" fontId="9" fillId="0" borderId="0" xfId="2" applyFont="1" applyAlignment="1">
      <alignment horizontal="left" vertical="center"/>
    </xf>
    <xf numFmtId="0" fontId="6" fillId="0" borderId="15" xfId="2" applyFont="1" applyBorder="1" applyAlignment="1">
      <alignment horizontal="right" vertical="center"/>
    </xf>
    <xf numFmtId="0" fontId="3" fillId="0" borderId="1" xfId="2" applyFont="1" applyBorder="1" applyAlignment="1">
      <alignment horizontal="center" vertical="center"/>
    </xf>
    <xf numFmtId="0" fontId="7" fillId="0" borderId="16" xfId="2" applyFont="1" applyBorder="1" applyAlignment="1">
      <alignment horizontal="left" vertical="center"/>
    </xf>
    <xf numFmtId="0" fontId="3" fillId="0" borderId="15" xfId="2" applyFont="1" applyBorder="1" applyAlignment="1">
      <alignment horizontal="center" vertical="center"/>
    </xf>
    <xf numFmtId="0" fontId="4" fillId="0" borderId="2" xfId="2" applyFont="1" applyBorder="1" applyAlignment="1">
      <alignment vertical="center"/>
    </xf>
    <xf numFmtId="0" fontId="4" fillId="0" borderId="3" xfId="2" applyFont="1" applyBorder="1" applyAlignment="1">
      <alignment vertical="center"/>
    </xf>
    <xf numFmtId="0" fontId="4" fillId="0" borderId="4" xfId="2" applyFont="1" applyBorder="1" applyAlignment="1">
      <alignment vertical="center"/>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0" fontId="4" fillId="0" borderId="20" xfId="2" applyFont="1" applyBorder="1" applyAlignment="1">
      <alignment horizontal="center" vertical="center"/>
    </xf>
    <xf numFmtId="0" fontId="6" fillId="0" borderId="15" xfId="2" applyFont="1" applyBorder="1" applyAlignment="1">
      <alignment vertical="center"/>
    </xf>
    <xf numFmtId="0" fontId="0" fillId="0" borderId="0" xfId="2" applyFont="1"/>
    <xf numFmtId="0" fontId="4" fillId="0" borderId="5" xfId="2" applyFont="1" applyBorder="1" applyAlignment="1">
      <alignment vertical="center"/>
    </xf>
    <xf numFmtId="0" fontId="4" fillId="0" borderId="0" xfId="2" applyFont="1" applyAlignment="1">
      <alignment vertical="center"/>
    </xf>
    <xf numFmtId="0" fontId="4" fillId="0" borderId="6" xfId="2" applyFont="1" applyBorder="1" applyAlignment="1">
      <alignment vertical="center"/>
    </xf>
    <xf numFmtId="0" fontId="4" fillId="0" borderId="1" xfId="2" applyFont="1" applyBorder="1" applyAlignment="1">
      <alignment horizontal="center" vertical="center"/>
    </xf>
    <xf numFmtId="0" fontId="4" fillId="0" borderId="7" xfId="2" applyFont="1" applyBorder="1" applyAlignment="1">
      <alignment horizontal="center" vertical="center"/>
    </xf>
    <xf numFmtId="0" fontId="4" fillId="0" borderId="0" xfId="2" applyFont="1" applyAlignment="1">
      <alignment horizontal="center" vertical="center"/>
    </xf>
    <xf numFmtId="0" fontId="4" fillId="0" borderId="8" xfId="2" applyFont="1" applyBorder="1" applyAlignment="1">
      <alignment vertical="center"/>
    </xf>
    <xf numFmtId="0" fontId="4" fillId="0" borderId="1" xfId="2" applyFont="1" applyBorder="1" applyAlignment="1">
      <alignment vertical="center"/>
    </xf>
    <xf numFmtId="0" fontId="4" fillId="0" borderId="7" xfId="2" applyFont="1" applyBorder="1" applyAlignment="1">
      <alignment vertical="center"/>
    </xf>
    <xf numFmtId="0" fontId="4" fillId="0" borderId="2" xfId="2" applyFont="1" applyBorder="1" applyAlignment="1">
      <alignment horizontal="left" vertical="center"/>
    </xf>
    <xf numFmtId="0" fontId="4" fillId="0" borderId="8" xfId="2" applyFont="1" applyBorder="1" applyAlignment="1">
      <alignment horizontal="left" vertical="center"/>
    </xf>
    <xf numFmtId="0" fontId="4" fillId="0" borderId="3" xfId="2" applyFont="1" applyBorder="1" applyAlignment="1">
      <alignment horizontal="left" vertical="center"/>
    </xf>
    <xf numFmtId="0" fontId="4" fillId="0" borderId="4" xfId="2" applyFont="1" applyBorder="1" applyAlignment="1">
      <alignment horizontal="left" vertical="center"/>
    </xf>
    <xf numFmtId="0" fontId="4" fillId="0" borderId="1" xfId="2" applyFont="1" applyBorder="1" applyAlignment="1">
      <alignment horizontal="left" vertical="center"/>
    </xf>
    <xf numFmtId="0" fontId="4" fillId="0" borderId="7" xfId="2" applyFont="1" applyBorder="1" applyAlignment="1">
      <alignment horizontal="left" vertical="center"/>
    </xf>
    <xf numFmtId="0" fontId="4" fillId="0" borderId="5" xfId="2" applyFont="1" applyBorder="1" applyAlignment="1">
      <alignment horizontal="left" vertical="center"/>
    </xf>
    <xf numFmtId="0" fontId="4" fillId="0" borderId="0" xfId="2" applyFont="1" applyAlignment="1">
      <alignment horizontal="left" vertical="center"/>
    </xf>
    <xf numFmtId="0" fontId="4" fillId="0" borderId="6" xfId="2" applyFont="1" applyBorder="1" applyAlignment="1">
      <alignment horizontal="left" vertical="center"/>
    </xf>
    <xf numFmtId="38" fontId="1" fillId="0" borderId="0" xfId="2" applyNumberFormat="1"/>
    <xf numFmtId="0" fontId="5" fillId="0" borderId="0" xfId="2" applyFont="1" applyAlignment="1">
      <alignment vertical="center"/>
    </xf>
    <xf numFmtId="0" fontId="6" fillId="0" borderId="17" xfId="2" applyFont="1" applyBorder="1" applyAlignment="1">
      <alignment vertical="center"/>
    </xf>
    <xf numFmtId="0" fontId="6" fillId="0" borderId="18" xfId="2" applyFont="1" applyBorder="1" applyAlignment="1">
      <alignment vertical="center"/>
    </xf>
    <xf numFmtId="0" fontId="6" fillId="0" borderId="19" xfId="2" applyFont="1" applyBorder="1" applyAlignment="1">
      <alignment vertical="center"/>
    </xf>
    <xf numFmtId="0" fontId="92" fillId="0" borderId="100" xfId="0" applyFont="1" applyBorder="1">
      <alignment vertical="center"/>
    </xf>
    <xf numFmtId="0" fontId="31" fillId="2" borderId="162" xfId="0" applyFont="1" applyFill="1" applyBorder="1">
      <alignment vertical="center"/>
    </xf>
    <xf numFmtId="0" fontId="91" fillId="0" borderId="161" xfId="0" applyFont="1" applyBorder="1" applyAlignment="1">
      <alignment horizontal="left" vertical="center"/>
    </xf>
    <xf numFmtId="0" fontId="92" fillId="0" borderId="69" xfId="0" applyFont="1" applyBorder="1">
      <alignment vertical="center"/>
    </xf>
    <xf numFmtId="0" fontId="91" fillId="0" borderId="0" xfId="0" applyFont="1" applyAlignment="1">
      <alignment horizontal="left" vertical="center"/>
    </xf>
    <xf numFmtId="0" fontId="92" fillId="0" borderId="177" xfId="0" applyFont="1" applyBorder="1">
      <alignment vertical="center"/>
    </xf>
    <xf numFmtId="0" fontId="92" fillId="2" borderId="69" xfId="0" applyFont="1" applyFill="1" applyBorder="1">
      <alignment vertical="center"/>
    </xf>
    <xf numFmtId="0" fontId="91" fillId="0" borderId="144" xfId="0" applyFont="1" applyBorder="1" applyAlignment="1">
      <alignment horizontal="left" vertical="center"/>
    </xf>
    <xf numFmtId="0" fontId="82" fillId="0" borderId="69" xfId="0" applyFont="1" applyBorder="1">
      <alignment vertical="center"/>
    </xf>
    <xf numFmtId="0" fontId="91" fillId="0" borderId="175" xfId="0" applyFont="1" applyBorder="1" applyAlignment="1">
      <alignment horizontal="left" vertical="center"/>
    </xf>
    <xf numFmtId="0" fontId="92" fillId="0" borderId="70" xfId="0" applyFont="1" applyBorder="1">
      <alignment vertical="center"/>
    </xf>
    <xf numFmtId="0" fontId="91" fillId="0" borderId="101" xfId="0" applyFont="1" applyBorder="1" applyAlignment="1">
      <alignment horizontal="left" vertical="center"/>
    </xf>
    <xf numFmtId="0" fontId="31" fillId="2" borderId="99" xfId="0" applyFont="1" applyFill="1" applyBorder="1">
      <alignment vertical="center"/>
    </xf>
    <xf numFmtId="0" fontId="96" fillId="2" borderId="97" xfId="0" applyFont="1" applyFill="1" applyBorder="1">
      <alignment vertical="center"/>
    </xf>
    <xf numFmtId="0" fontId="31" fillId="2" borderId="158" xfId="0" applyFont="1" applyFill="1" applyBorder="1">
      <alignment vertical="center"/>
    </xf>
    <xf numFmtId="0" fontId="91" fillId="7" borderId="0" xfId="0" applyFont="1" applyFill="1" applyAlignment="1">
      <alignment horizontal="left" vertical="center"/>
    </xf>
    <xf numFmtId="0" fontId="92" fillId="7" borderId="0" xfId="0" applyFont="1" applyFill="1">
      <alignment vertical="center"/>
    </xf>
    <xf numFmtId="0" fontId="91" fillId="7" borderId="144" xfId="0" applyFont="1" applyFill="1" applyBorder="1" applyAlignment="1">
      <alignment horizontal="left" vertical="center"/>
    </xf>
    <xf numFmtId="0" fontId="100" fillId="6" borderId="173" xfId="0" applyFont="1" applyFill="1" applyBorder="1">
      <alignment vertical="center"/>
    </xf>
    <xf numFmtId="0" fontId="85" fillId="2" borderId="161" xfId="0" applyFont="1" applyFill="1" applyBorder="1">
      <alignment vertical="center"/>
    </xf>
    <xf numFmtId="0" fontId="85" fillId="2" borderId="69" xfId="0" applyFont="1" applyFill="1" applyBorder="1">
      <alignment vertical="center"/>
    </xf>
    <xf numFmtId="0" fontId="92" fillId="0" borderId="96" xfId="0" applyFont="1" applyBorder="1" applyProtection="1">
      <alignment vertical="center"/>
      <protection locked="0"/>
    </xf>
    <xf numFmtId="0" fontId="92" fillId="0" borderId="151" xfId="0" applyFont="1" applyBorder="1" applyProtection="1">
      <alignment vertical="center"/>
      <protection locked="0"/>
    </xf>
    <xf numFmtId="0" fontId="92" fillId="0" borderId="80" xfId="0" applyFont="1" applyBorder="1" applyProtection="1">
      <alignment vertical="center"/>
      <protection locked="0"/>
    </xf>
    <xf numFmtId="0" fontId="92" fillId="0" borderId="74" xfId="0" applyFont="1" applyBorder="1" applyProtection="1">
      <alignment vertical="center"/>
      <protection locked="0"/>
    </xf>
    <xf numFmtId="0" fontId="92" fillId="0" borderId="76" xfId="0" applyFont="1" applyBorder="1" applyProtection="1">
      <alignment vertical="center"/>
      <protection locked="0"/>
    </xf>
    <xf numFmtId="0" fontId="92" fillId="0" borderId="94" xfId="0" applyFont="1" applyBorder="1" applyProtection="1">
      <alignment vertical="center"/>
      <protection locked="0"/>
    </xf>
    <xf numFmtId="0" fontId="91" fillId="0" borderId="0" xfId="0" applyFont="1">
      <alignment vertical="center"/>
    </xf>
    <xf numFmtId="0" fontId="91" fillId="0" borderId="185" xfId="0" applyFont="1" applyBorder="1">
      <alignment vertical="center"/>
    </xf>
    <xf numFmtId="0" fontId="91" fillId="0" borderId="183" xfId="0" applyFont="1" applyBorder="1">
      <alignment vertical="center"/>
    </xf>
    <xf numFmtId="0" fontId="91" fillId="0" borderId="144" xfId="0" applyFont="1" applyBorder="1">
      <alignment vertical="center"/>
    </xf>
    <xf numFmtId="0" fontId="91" fillId="0" borderId="99" xfId="0" applyFont="1" applyBorder="1">
      <alignment vertical="center"/>
    </xf>
    <xf numFmtId="0" fontId="91" fillId="0" borderId="101" xfId="0" applyFont="1" applyBorder="1">
      <alignment vertical="center"/>
    </xf>
    <xf numFmtId="0" fontId="91" fillId="0" borderId="162" xfId="0" applyFont="1" applyBorder="1">
      <alignment vertical="center"/>
    </xf>
    <xf numFmtId="0" fontId="91" fillId="2" borderId="144" xfId="0" applyFont="1" applyFill="1" applyBorder="1" applyAlignment="1">
      <alignment horizontal="left" vertical="center"/>
    </xf>
    <xf numFmtId="0" fontId="91" fillId="2" borderId="69" xfId="0" applyFont="1" applyFill="1" applyBorder="1">
      <alignment vertical="center"/>
    </xf>
    <xf numFmtId="0" fontId="91" fillId="0" borderId="99" xfId="0" applyFont="1" applyBorder="1" applyAlignment="1">
      <alignment horizontal="left" vertical="center"/>
    </xf>
    <xf numFmtId="0" fontId="91" fillId="7" borderId="99" xfId="0" applyFont="1" applyFill="1" applyBorder="1" applyAlignment="1">
      <alignment horizontal="left" vertical="center"/>
    </xf>
    <xf numFmtId="0" fontId="92" fillId="0" borderId="90" xfId="0" applyFont="1" applyBorder="1" applyProtection="1">
      <alignment vertical="center"/>
      <protection locked="0"/>
    </xf>
    <xf numFmtId="0" fontId="31" fillId="2" borderId="175" xfId="0" applyFont="1" applyFill="1" applyBorder="1">
      <alignment vertical="center"/>
    </xf>
    <xf numFmtId="0" fontId="91" fillId="0" borderId="178" xfId="0" applyFont="1" applyBorder="1" applyAlignment="1">
      <alignment horizontal="left" vertical="center"/>
    </xf>
    <xf numFmtId="0" fontId="92" fillId="0" borderId="102" xfId="0" applyFont="1" applyBorder="1">
      <alignment vertical="center"/>
    </xf>
    <xf numFmtId="0" fontId="92" fillId="0" borderId="190" xfId="0" applyFont="1" applyBorder="1">
      <alignment vertical="center"/>
    </xf>
    <xf numFmtId="0" fontId="91" fillId="0" borderId="71" xfId="0" applyFont="1" applyBorder="1" applyAlignment="1">
      <alignment horizontal="left" vertical="center"/>
    </xf>
    <xf numFmtId="0" fontId="92" fillId="0" borderId="192" xfId="0" applyFont="1" applyBorder="1">
      <alignment vertical="center"/>
    </xf>
    <xf numFmtId="0" fontId="91" fillId="0" borderId="191" xfId="0" applyFont="1" applyBorder="1" applyAlignment="1">
      <alignment horizontal="left" vertical="center"/>
    </xf>
    <xf numFmtId="0" fontId="91" fillId="0" borderId="190" xfId="0" applyFont="1" applyBorder="1" applyAlignment="1">
      <alignment horizontal="left" vertical="center"/>
    </xf>
    <xf numFmtId="0" fontId="91" fillId="0" borderId="192" xfId="0" applyFont="1" applyBorder="1" applyAlignment="1">
      <alignment horizontal="left" vertical="center"/>
    </xf>
    <xf numFmtId="0" fontId="95" fillId="0" borderId="190" xfId="0" applyFont="1" applyBorder="1" applyAlignment="1">
      <alignment horizontal="left" vertical="center"/>
    </xf>
    <xf numFmtId="0" fontId="82" fillId="0" borderId="71" xfId="0" applyFont="1" applyBorder="1">
      <alignment vertical="center"/>
    </xf>
    <xf numFmtId="0" fontId="95" fillId="0" borderId="191" xfId="0" applyFont="1" applyBorder="1" applyAlignment="1">
      <alignment horizontal="left" vertical="center"/>
    </xf>
    <xf numFmtId="0" fontId="95" fillId="0" borderId="192" xfId="0" applyFont="1" applyBorder="1" applyAlignment="1">
      <alignment horizontal="left" vertical="center"/>
    </xf>
    <xf numFmtId="0" fontId="30" fillId="0" borderId="194" xfId="0" applyFont="1" applyBorder="1">
      <alignment vertical="center"/>
    </xf>
    <xf numFmtId="0" fontId="30" fillId="0" borderId="193" xfId="0" applyFont="1" applyBorder="1">
      <alignment vertical="center"/>
    </xf>
    <xf numFmtId="0" fontId="30" fillId="0" borderId="195" xfId="0" applyFont="1" applyBorder="1">
      <alignment vertical="center"/>
    </xf>
    <xf numFmtId="0" fontId="30" fillId="2" borderId="188" xfId="0" applyFont="1" applyFill="1" applyBorder="1">
      <alignment vertical="center"/>
    </xf>
    <xf numFmtId="0" fontId="92" fillId="7" borderId="190" xfId="0" applyFont="1" applyFill="1" applyBorder="1">
      <alignment vertical="center"/>
    </xf>
    <xf numFmtId="0" fontId="92" fillId="7" borderId="192" xfId="0" applyFont="1" applyFill="1" applyBorder="1">
      <alignment vertical="center"/>
    </xf>
    <xf numFmtId="0" fontId="91" fillId="7" borderId="101" xfId="0" applyFont="1" applyFill="1" applyBorder="1" applyAlignment="1">
      <alignment horizontal="left" vertical="center"/>
    </xf>
    <xf numFmtId="0" fontId="92" fillId="7" borderId="191" xfId="0" applyFont="1" applyFill="1" applyBorder="1">
      <alignment vertical="center"/>
    </xf>
    <xf numFmtId="0" fontId="92" fillId="0" borderId="197" xfId="0" applyFont="1" applyBorder="1">
      <alignment vertical="center"/>
    </xf>
    <xf numFmtId="0" fontId="92" fillId="0" borderId="0" xfId="0" applyFont="1" applyAlignment="1">
      <alignment horizontal="left" vertical="center"/>
    </xf>
    <xf numFmtId="0" fontId="92" fillId="2" borderId="175" xfId="0" applyFont="1" applyFill="1" applyBorder="1" applyAlignment="1">
      <alignment horizontal="left" vertical="center"/>
    </xf>
    <xf numFmtId="0" fontId="92" fillId="0" borderId="187" xfId="0" applyFont="1" applyBorder="1" applyAlignment="1">
      <alignment horizontal="left" vertical="center"/>
    </xf>
    <xf numFmtId="0" fontId="92" fillId="2" borderId="189" xfId="0" applyFont="1" applyFill="1" applyBorder="1" applyAlignment="1">
      <alignment horizontal="left" vertical="center"/>
    </xf>
    <xf numFmtId="0" fontId="91" fillId="0" borderId="174" xfId="0" applyFont="1" applyBorder="1" applyAlignment="1">
      <alignment horizontal="left" vertical="center"/>
    </xf>
    <xf numFmtId="0" fontId="91" fillId="0" borderId="198" xfId="0" applyFont="1" applyBorder="1" applyAlignment="1">
      <alignment horizontal="left" vertical="center"/>
    </xf>
    <xf numFmtId="0" fontId="92" fillId="0" borderId="191" xfId="0" applyFont="1" applyBorder="1">
      <alignment vertical="center"/>
    </xf>
    <xf numFmtId="0" fontId="30" fillId="2" borderId="99" xfId="0" applyFont="1" applyFill="1" applyBorder="1">
      <alignment vertical="center"/>
    </xf>
    <xf numFmtId="0" fontId="30" fillId="2" borderId="101" xfId="0" applyFont="1" applyFill="1" applyBorder="1">
      <alignment vertical="center"/>
    </xf>
    <xf numFmtId="0" fontId="30" fillId="0" borderId="174" xfId="0" applyFont="1" applyBorder="1">
      <alignment vertical="center"/>
    </xf>
    <xf numFmtId="0" fontId="30" fillId="0" borderId="192" xfId="0" applyFont="1" applyBorder="1">
      <alignment vertical="center"/>
    </xf>
    <xf numFmtId="0" fontId="30" fillId="0" borderId="198" xfId="0" applyFont="1" applyBorder="1">
      <alignment vertical="center"/>
    </xf>
    <xf numFmtId="0" fontId="30" fillId="0" borderId="71" xfId="0" applyFont="1" applyBorder="1">
      <alignment vertical="center"/>
    </xf>
    <xf numFmtId="0" fontId="30" fillId="0" borderId="191" xfId="0" applyFont="1" applyBorder="1">
      <alignment vertical="center"/>
    </xf>
    <xf numFmtId="0" fontId="92" fillId="0" borderId="144" xfId="0" applyFont="1" applyBorder="1" applyProtection="1">
      <alignment vertical="center"/>
      <protection locked="0"/>
    </xf>
    <xf numFmtId="0" fontId="78" fillId="0" borderId="0" xfId="0" applyFont="1" applyAlignment="1">
      <alignment vertical="center" wrapText="1"/>
    </xf>
    <xf numFmtId="0" fontId="31" fillId="0" borderId="144" xfId="0" applyFont="1" applyBorder="1" applyAlignment="1">
      <alignment vertical="center" wrapText="1"/>
    </xf>
    <xf numFmtId="0" fontId="78" fillId="0" borderId="71" xfId="0" applyFont="1" applyBorder="1">
      <alignment vertical="center"/>
    </xf>
    <xf numFmtId="0" fontId="42" fillId="0" borderId="0" xfId="5" applyFont="1" applyAlignment="1">
      <alignment vertical="center"/>
    </xf>
    <xf numFmtId="0" fontId="78" fillId="0" borderId="0" xfId="0" applyFont="1">
      <alignment vertical="center"/>
    </xf>
    <xf numFmtId="0" fontId="39" fillId="0" borderId="0" xfId="2" applyFont="1" applyAlignment="1">
      <alignment vertical="center"/>
    </xf>
    <xf numFmtId="0" fontId="107" fillId="0" borderId="0" xfId="0" applyFont="1">
      <alignment vertical="center"/>
    </xf>
    <xf numFmtId="0" fontId="88" fillId="0" borderId="156" xfId="0" applyFont="1" applyBorder="1">
      <alignment vertical="center"/>
    </xf>
    <xf numFmtId="0" fontId="80" fillId="0" borderId="0" xfId="0" applyFont="1">
      <alignment vertical="center"/>
    </xf>
    <xf numFmtId="0" fontId="84" fillId="0" borderId="132" xfId="8" applyNumberFormat="1" applyFont="1" applyBorder="1" applyProtection="1">
      <alignment vertical="center"/>
      <protection locked="0"/>
    </xf>
    <xf numFmtId="0" fontId="84" fillId="0" borderId="133" xfId="0" applyFont="1" applyBorder="1" applyProtection="1">
      <alignment vertical="center"/>
      <protection locked="0"/>
    </xf>
    <xf numFmtId="0" fontId="84" fillId="0" borderId="133" xfId="0" applyFont="1" applyBorder="1" applyAlignment="1" applyProtection="1">
      <alignment horizontal="right" vertical="center"/>
      <protection locked="0"/>
    </xf>
    <xf numFmtId="0" fontId="84" fillId="0" borderId="134" xfId="0" applyFont="1" applyBorder="1" applyProtection="1">
      <alignment vertical="center"/>
      <protection locked="0"/>
    </xf>
    <xf numFmtId="0" fontId="55" fillId="0" borderId="118" xfId="0" applyFont="1" applyBorder="1" applyProtection="1">
      <alignment vertical="center"/>
      <protection locked="0"/>
    </xf>
    <xf numFmtId="0" fontId="55" fillId="0" borderId="119" xfId="0" applyFont="1" applyBorder="1" applyProtection="1">
      <alignment vertical="center"/>
      <protection locked="0"/>
    </xf>
    <xf numFmtId="0" fontId="55" fillId="0" borderId="120" xfId="0" applyFont="1" applyBorder="1" applyProtection="1">
      <alignment vertical="center"/>
      <protection locked="0"/>
    </xf>
    <xf numFmtId="0" fontId="51" fillId="0" borderId="0" xfId="5" applyFont="1" applyAlignment="1" applyProtection="1">
      <alignment vertical="center"/>
    </xf>
    <xf numFmtId="178" fontId="92" fillId="0" borderId="96" xfId="0" applyNumberFormat="1" applyFont="1" applyBorder="1" applyProtection="1">
      <alignment vertical="center"/>
      <protection locked="0"/>
    </xf>
    <xf numFmtId="0" fontId="92" fillId="0" borderId="101" xfId="0" applyFont="1" applyBorder="1" applyAlignment="1" applyProtection="1">
      <alignment horizontal="right" vertical="center"/>
      <protection locked="0"/>
    </xf>
    <xf numFmtId="0" fontId="31" fillId="3" borderId="70" xfId="0" applyFont="1" applyFill="1" applyBorder="1">
      <alignment vertical="center"/>
    </xf>
    <xf numFmtId="0" fontId="41" fillId="0" borderId="74" xfId="5" applyFont="1" applyBorder="1" applyAlignment="1">
      <alignment horizontal="left" vertical="center"/>
    </xf>
    <xf numFmtId="0" fontId="66" fillId="0" borderId="74" xfId="0" applyFont="1" applyBorder="1" applyAlignment="1">
      <alignment horizontal="left" vertical="center"/>
    </xf>
    <xf numFmtId="0" fontId="41" fillId="8" borderId="74" xfId="5" applyFont="1" applyFill="1" applyBorder="1" applyAlignment="1">
      <alignment horizontal="left" vertical="center"/>
    </xf>
    <xf numFmtId="0" fontId="41" fillId="0" borderId="77" xfId="5" applyFont="1" applyBorder="1" applyAlignment="1">
      <alignment horizontal="left" vertical="center"/>
    </xf>
    <xf numFmtId="0" fontId="92" fillId="0" borderId="189" xfId="0" applyFont="1" applyBorder="1" applyAlignment="1">
      <alignment horizontal="left" vertical="center"/>
    </xf>
    <xf numFmtId="0" fontId="92" fillId="0" borderId="196" xfId="0" applyFont="1" applyBorder="1" applyAlignment="1">
      <alignment horizontal="left" vertical="center"/>
    </xf>
    <xf numFmtId="0" fontId="92" fillId="0" borderId="187" xfId="0" applyFont="1" applyBorder="1">
      <alignment vertical="center"/>
    </xf>
    <xf numFmtId="0" fontId="42" fillId="0" borderId="0" xfId="5" applyFont="1" applyAlignment="1" applyProtection="1">
      <alignment vertical="top"/>
    </xf>
    <xf numFmtId="0" fontId="130" fillId="7" borderId="101" xfId="0" applyFont="1" applyFill="1" applyBorder="1" applyAlignment="1">
      <alignment horizontal="left" vertical="center"/>
    </xf>
    <xf numFmtId="0" fontId="91" fillId="0" borderId="71" xfId="0" applyFont="1" applyBorder="1">
      <alignment vertical="center"/>
    </xf>
    <xf numFmtId="0" fontId="85" fillId="2" borderId="162" xfId="0" applyFont="1" applyFill="1" applyBorder="1">
      <alignment vertical="center"/>
    </xf>
    <xf numFmtId="0" fontId="91" fillId="0" borderId="69" xfId="0" applyFont="1" applyBorder="1">
      <alignment vertical="center"/>
    </xf>
    <xf numFmtId="0" fontId="42" fillId="0" borderId="0" xfId="5" applyNumberFormat="1" applyFont="1" applyFill="1" applyProtection="1">
      <alignment vertical="center"/>
    </xf>
    <xf numFmtId="0" fontId="135" fillId="0" borderId="10" xfId="4" applyNumberFormat="1" applyFont="1" applyFill="1" applyBorder="1" applyAlignment="1" applyProtection="1">
      <alignment vertical="center"/>
    </xf>
    <xf numFmtId="0" fontId="9" fillId="0" borderId="0" xfId="4" applyNumberFormat="1" applyFont="1" applyFill="1" applyProtection="1">
      <alignment vertical="center"/>
    </xf>
    <xf numFmtId="0" fontId="51" fillId="0" borderId="110" xfId="5" applyFont="1" applyBorder="1" applyAlignment="1" applyProtection="1">
      <alignment vertical="center"/>
    </xf>
    <xf numFmtId="0" fontId="139" fillId="0" borderId="110" xfId="5" applyFont="1" applyBorder="1" applyAlignment="1" applyProtection="1">
      <alignment vertical="center"/>
    </xf>
    <xf numFmtId="178" fontId="92" fillId="0" borderId="151" xfId="0" applyNumberFormat="1" applyFont="1" applyBorder="1" applyProtection="1">
      <alignment vertical="center"/>
      <protection locked="0"/>
    </xf>
    <xf numFmtId="0" fontId="92" fillId="0" borderId="101" xfId="0" applyFont="1" applyBorder="1" applyProtection="1">
      <alignment vertical="center"/>
      <protection locked="0"/>
    </xf>
    <xf numFmtId="0" fontId="92" fillId="0" borderId="99" xfId="0" applyFont="1" applyBorder="1" applyProtection="1">
      <alignment vertical="center"/>
      <protection locked="0"/>
    </xf>
    <xf numFmtId="0" fontId="55" fillId="0" borderId="239" xfId="0" applyFont="1" applyBorder="1" applyAlignment="1" applyProtection="1">
      <alignment horizontal="right" vertical="center"/>
      <protection locked="0"/>
    </xf>
    <xf numFmtId="0" fontId="55" fillId="0" borderId="240" xfId="0" applyFont="1" applyBorder="1" applyAlignment="1" applyProtection="1">
      <alignment horizontal="right" vertical="center"/>
      <protection locked="0"/>
    </xf>
    <xf numFmtId="0" fontId="55" fillId="0" borderId="201" xfId="0" applyFont="1" applyBorder="1" applyAlignment="1" applyProtection="1">
      <alignment horizontal="right" vertical="center"/>
      <protection locked="0"/>
    </xf>
    <xf numFmtId="0" fontId="55" fillId="0" borderId="242" xfId="0" applyFont="1" applyBorder="1" applyAlignment="1" applyProtection="1">
      <alignment horizontal="right" vertical="center"/>
      <protection locked="0"/>
    </xf>
    <xf numFmtId="0" fontId="51" fillId="0" borderId="110" xfId="5" applyFont="1" applyBorder="1" applyAlignment="1" applyProtection="1">
      <alignment horizontal="center" vertical="center"/>
    </xf>
    <xf numFmtId="0" fontId="36" fillId="0" borderId="0" xfId="0" applyFont="1">
      <alignment vertical="center"/>
    </xf>
    <xf numFmtId="0" fontId="118" fillId="0" borderId="0" xfId="0" applyFont="1">
      <alignment vertical="center"/>
    </xf>
    <xf numFmtId="0" fontId="68" fillId="0" borderId="0" xfId="0" applyFont="1">
      <alignment vertical="center"/>
    </xf>
    <xf numFmtId="0" fontId="37" fillId="0" borderId="0" xfId="0" applyFont="1">
      <alignment vertical="center"/>
    </xf>
    <xf numFmtId="0" fontId="121" fillId="0" borderId="0" xfId="0" applyFont="1">
      <alignment vertical="center"/>
    </xf>
    <xf numFmtId="0" fontId="53" fillId="0" borderId="0" xfId="0" applyFont="1">
      <alignment vertical="center"/>
    </xf>
    <xf numFmtId="0" fontId="67" fillId="0" borderId="0" xfId="0" applyFont="1">
      <alignment vertical="center"/>
    </xf>
    <xf numFmtId="0" fontId="50" fillId="0" borderId="0" xfId="0" applyFont="1" applyAlignment="1">
      <alignment horizontal="left" vertical="center"/>
    </xf>
    <xf numFmtId="0" fontId="86" fillId="0" borderId="0" xfId="0" applyFont="1">
      <alignment vertical="center"/>
    </xf>
    <xf numFmtId="0" fontId="50" fillId="0" borderId="0" xfId="0" applyFont="1">
      <alignment vertical="center"/>
    </xf>
    <xf numFmtId="0" fontId="49" fillId="0" borderId="0" xfId="0" quotePrefix="1" applyFont="1">
      <alignment vertical="center"/>
    </xf>
    <xf numFmtId="0" fontId="83" fillId="0" borderId="0" xfId="0" applyFont="1">
      <alignment vertical="center"/>
    </xf>
    <xf numFmtId="0" fontId="50" fillId="0" borderId="0" xfId="5" applyFont="1" applyAlignment="1" applyProtection="1">
      <alignment horizontal="left" vertical="center"/>
    </xf>
    <xf numFmtId="0" fontId="31" fillId="0" borderId="0" xfId="0" quotePrefix="1" applyFont="1">
      <alignment vertical="center"/>
    </xf>
    <xf numFmtId="0" fontId="32" fillId="0" borderId="0" xfId="0" quotePrefix="1" applyFont="1">
      <alignment vertical="center"/>
    </xf>
    <xf numFmtId="0" fontId="89" fillId="0" borderId="0" xfId="5" applyFont="1" applyAlignment="1" applyProtection="1">
      <alignment horizontal="left" vertical="center"/>
    </xf>
    <xf numFmtId="0" fontId="116" fillId="0" borderId="0" xfId="5" applyFont="1" applyAlignment="1" applyProtection="1">
      <alignment horizontal="left" vertical="center"/>
    </xf>
    <xf numFmtId="0" fontId="89" fillId="0" borderId="0" xfId="0" applyFont="1">
      <alignment vertical="center"/>
    </xf>
    <xf numFmtId="0" fontId="63" fillId="0" borderId="0" xfId="0" applyFont="1">
      <alignment vertical="center"/>
    </xf>
    <xf numFmtId="0" fontId="54" fillId="0" borderId="0" xfId="0" applyFont="1">
      <alignment vertical="center"/>
    </xf>
    <xf numFmtId="0" fontId="33" fillId="8" borderId="96" xfId="0" applyFont="1" applyFill="1" applyBorder="1">
      <alignment vertical="center"/>
    </xf>
    <xf numFmtId="0" fontId="33" fillId="8" borderId="97" xfId="0" applyFont="1" applyFill="1" applyBorder="1">
      <alignment vertical="center"/>
    </xf>
    <xf numFmtId="0" fontId="33" fillId="8" borderId="98" xfId="0" applyFont="1" applyFill="1" applyBorder="1">
      <alignment vertical="center"/>
    </xf>
    <xf numFmtId="0" fontId="87" fillId="5" borderId="71" xfId="0" applyFont="1" applyFill="1" applyBorder="1">
      <alignment vertical="center"/>
    </xf>
    <xf numFmtId="0" fontId="86" fillId="5" borderId="71" xfId="0" applyFont="1" applyFill="1" applyBorder="1">
      <alignment vertical="center"/>
    </xf>
    <xf numFmtId="0" fontId="39" fillId="5" borderId="71" xfId="0" applyFont="1" applyFill="1" applyBorder="1">
      <alignment vertical="center"/>
    </xf>
    <xf numFmtId="0" fontId="34" fillId="0" borderId="0" xfId="0" applyFont="1">
      <alignment vertical="center"/>
    </xf>
    <xf numFmtId="0" fontId="131" fillId="0" borderId="0" xfId="0" applyFont="1">
      <alignment vertical="center"/>
    </xf>
    <xf numFmtId="0" fontId="39" fillId="0" borderId="0" xfId="0" applyFont="1">
      <alignment vertical="center"/>
    </xf>
    <xf numFmtId="0" fontId="31" fillId="0" borderId="0" xfId="0" applyFont="1" applyAlignment="1">
      <alignment horizontal="center" vertical="center"/>
    </xf>
    <xf numFmtId="0" fontId="123" fillId="0" borderId="0" xfId="0" applyFont="1" applyAlignment="1">
      <alignment horizontal="right" vertical="center"/>
    </xf>
    <xf numFmtId="0" fontId="122" fillId="0" borderId="0" xfId="0" applyFont="1" applyAlignment="1">
      <alignment horizontal="center" vertical="center"/>
    </xf>
    <xf numFmtId="0" fontId="123" fillId="0" borderId="0" xfId="0" applyFont="1">
      <alignment vertical="center"/>
    </xf>
    <xf numFmtId="0" fontId="110" fillId="0" borderId="0" xfId="0" applyFont="1">
      <alignment vertical="center"/>
    </xf>
    <xf numFmtId="0" fontId="108" fillId="0" borderId="0" xfId="0" applyFont="1">
      <alignment vertical="center"/>
    </xf>
    <xf numFmtId="0" fontId="85" fillId="6" borderId="175" xfId="0" applyFont="1" applyFill="1" applyBorder="1">
      <alignment vertical="center"/>
    </xf>
    <xf numFmtId="0" fontId="100" fillId="6" borderId="181" xfId="0" applyFont="1" applyFill="1" applyBorder="1">
      <alignment vertical="center"/>
    </xf>
    <xf numFmtId="0" fontId="100" fillId="6" borderId="0" xfId="0" applyFont="1" applyFill="1">
      <alignment vertical="center"/>
    </xf>
    <xf numFmtId="0" fontId="100" fillId="6" borderId="182" xfId="0" applyFont="1" applyFill="1" applyBorder="1">
      <alignment vertical="center"/>
    </xf>
    <xf numFmtId="0" fontId="53" fillId="2" borderId="69" xfId="0" applyFont="1" applyFill="1" applyBorder="1">
      <alignment vertical="center"/>
    </xf>
    <xf numFmtId="0" fontId="53" fillId="2" borderId="97" xfId="0" applyFont="1" applyFill="1" applyBorder="1">
      <alignment vertical="center"/>
    </xf>
    <xf numFmtId="0" fontId="53" fillId="2" borderId="98" xfId="0" applyFont="1" applyFill="1" applyBorder="1">
      <alignment vertical="center"/>
    </xf>
    <xf numFmtId="0" fontId="91" fillId="0" borderId="97" xfId="0" applyFont="1" applyBorder="1" applyAlignment="1">
      <alignment horizontal="left" vertical="center"/>
    </xf>
    <xf numFmtId="0" fontId="82" fillId="0" borderId="97" xfId="0" applyFont="1" applyBorder="1">
      <alignment vertical="center"/>
    </xf>
    <xf numFmtId="0" fontId="30" fillId="0" borderId="69" xfId="0" applyFont="1" applyBorder="1">
      <alignment vertical="center"/>
    </xf>
    <xf numFmtId="0" fontId="30" fillId="8" borderId="144" xfId="0" applyFont="1" applyFill="1" applyBorder="1">
      <alignment vertical="center"/>
    </xf>
    <xf numFmtId="0" fontId="30" fillId="8" borderId="70" xfId="0" applyFont="1" applyFill="1" applyBorder="1">
      <alignment vertical="center"/>
    </xf>
    <xf numFmtId="178" fontId="92" fillId="0" borderId="150" xfId="0" applyNumberFormat="1" applyFont="1" applyBorder="1" applyAlignment="1">
      <alignment horizontal="left" vertical="center" wrapText="1"/>
    </xf>
    <xf numFmtId="178" fontId="83" fillId="0" borderId="150" xfId="0" applyNumberFormat="1" applyFont="1" applyBorder="1" applyAlignment="1">
      <alignment horizontal="left" vertical="center" wrapText="1"/>
    </xf>
    <xf numFmtId="0" fontId="91" fillId="0" borderId="96" xfId="0" applyFont="1" applyBorder="1" applyAlignment="1">
      <alignment horizontal="left" vertical="center"/>
    </xf>
    <xf numFmtId="0" fontId="30" fillId="0" borderId="97" xfId="0" applyFont="1" applyBorder="1">
      <alignment vertical="center"/>
    </xf>
    <xf numFmtId="0" fontId="30" fillId="8" borderId="96" xfId="0" applyFont="1" applyFill="1" applyBorder="1">
      <alignment vertical="center"/>
    </xf>
    <xf numFmtId="0" fontId="30" fillId="8" borderId="98" xfId="0" applyFont="1" applyFill="1" applyBorder="1">
      <alignment vertical="center"/>
    </xf>
    <xf numFmtId="0" fontId="92" fillId="0" borderId="90" xfId="0" applyFont="1" applyBorder="1" applyAlignment="1">
      <alignment vertical="center" wrapText="1"/>
    </xf>
    <xf numFmtId="0" fontId="83" fillId="0" borderId="150" xfId="0" applyFont="1" applyBorder="1">
      <alignment vertical="center"/>
    </xf>
    <xf numFmtId="0" fontId="91" fillId="0" borderId="155" xfId="0" applyFont="1" applyBorder="1" applyAlignment="1">
      <alignment horizontal="left" vertical="center"/>
    </xf>
    <xf numFmtId="0" fontId="92" fillId="0" borderId="152" xfId="0" applyFont="1" applyBorder="1">
      <alignment vertical="center"/>
    </xf>
    <xf numFmtId="0" fontId="30" fillId="0" borderId="152" xfId="0" applyFont="1" applyBorder="1">
      <alignment vertical="center"/>
    </xf>
    <xf numFmtId="0" fontId="30" fillId="8" borderId="151" xfId="0" applyFont="1" applyFill="1" applyBorder="1">
      <alignment vertical="center"/>
    </xf>
    <xf numFmtId="0" fontId="30" fillId="8" borderId="153" xfId="0" applyFont="1" applyFill="1" applyBorder="1">
      <alignment vertical="center"/>
    </xf>
    <xf numFmtId="0" fontId="92" fillId="0" borderId="155" xfId="0" applyFont="1" applyBorder="1">
      <alignment vertical="center"/>
    </xf>
    <xf numFmtId="0" fontId="83" fillId="0" borderId="155" xfId="0" applyFont="1" applyBorder="1">
      <alignment vertical="center"/>
    </xf>
    <xf numFmtId="0" fontId="91" fillId="0" borderId="154" xfId="0" applyFont="1" applyBorder="1" applyAlignment="1">
      <alignment horizontal="left" vertical="center"/>
    </xf>
    <xf numFmtId="0" fontId="92" fillId="0" borderId="74" xfId="0" applyFont="1" applyBorder="1">
      <alignment vertical="center"/>
    </xf>
    <xf numFmtId="0" fontId="30" fillId="0" borderId="74" xfId="0" applyFont="1" applyBorder="1">
      <alignment vertical="center"/>
    </xf>
    <xf numFmtId="0" fontId="30" fillId="8" borderId="80" xfId="0" applyFont="1" applyFill="1" applyBorder="1">
      <alignment vertical="center"/>
    </xf>
    <xf numFmtId="0" fontId="30" fillId="8" borderId="75" xfId="0" applyFont="1" applyFill="1" applyBorder="1">
      <alignment vertical="center"/>
    </xf>
    <xf numFmtId="0" fontId="92" fillId="0" borderId="154" xfId="0" applyFont="1" applyBorder="1">
      <alignment vertical="center"/>
    </xf>
    <xf numFmtId="0" fontId="83" fillId="0" borderId="154" xfId="0" applyFont="1" applyBorder="1">
      <alignment vertical="center"/>
    </xf>
    <xf numFmtId="0" fontId="92" fillId="0" borderId="80" xfId="0" applyFont="1" applyBorder="1">
      <alignment vertical="center"/>
    </xf>
    <xf numFmtId="0" fontId="33" fillId="0" borderId="100" xfId="0" applyFont="1" applyBorder="1" applyAlignment="1">
      <alignment horizontal="left" vertical="center"/>
    </xf>
    <xf numFmtId="0" fontId="91" fillId="0" borderId="157" xfId="0" applyFont="1" applyBorder="1" applyAlignment="1">
      <alignment horizontal="left" vertical="center"/>
    </xf>
    <xf numFmtId="0" fontId="91" fillId="0" borderId="94" xfId="0" applyFont="1" applyBorder="1" applyAlignment="1">
      <alignment horizontal="left" vertical="center"/>
    </xf>
    <xf numFmtId="0" fontId="30" fillId="0" borderId="95" xfId="0" applyFont="1" applyBorder="1">
      <alignment vertical="center"/>
    </xf>
    <xf numFmtId="0" fontId="30" fillId="8" borderId="94" xfId="0" applyFont="1" applyFill="1" applyBorder="1">
      <alignment vertical="center"/>
    </xf>
    <xf numFmtId="0" fontId="30" fillId="8" borderId="160" xfId="0" applyFont="1" applyFill="1" applyBorder="1">
      <alignment vertical="center"/>
    </xf>
    <xf numFmtId="0" fontId="92" fillId="0" borderId="159" xfId="0" applyFont="1" applyBorder="1">
      <alignment vertical="center"/>
    </xf>
    <xf numFmtId="0" fontId="83" fillId="0" borderId="159" xfId="0" applyFont="1" applyBorder="1">
      <alignment vertical="center"/>
    </xf>
    <xf numFmtId="0" fontId="127" fillId="0" borderId="155" xfId="0" applyFont="1" applyBorder="1" applyAlignment="1">
      <alignment vertical="center" wrapText="1"/>
    </xf>
    <xf numFmtId="0" fontId="91" fillId="0" borderId="158" xfId="0" applyFont="1" applyBorder="1" applyAlignment="1">
      <alignment horizontal="left" vertical="center"/>
    </xf>
    <xf numFmtId="0" fontId="98" fillId="0" borderId="77" xfId="0" applyFont="1" applyBorder="1">
      <alignment vertical="center"/>
    </xf>
    <xf numFmtId="0" fontId="30" fillId="0" borderId="78" xfId="0" applyFont="1" applyBorder="1">
      <alignment vertical="center"/>
    </xf>
    <xf numFmtId="0" fontId="30" fillId="8" borderId="76" xfId="0" applyFont="1" applyFill="1" applyBorder="1">
      <alignment vertical="center"/>
    </xf>
    <xf numFmtId="0" fontId="30" fillId="8" borderId="78" xfId="0" applyFont="1" applyFill="1" applyBorder="1">
      <alignment vertical="center"/>
    </xf>
    <xf numFmtId="0" fontId="127" fillId="0" borderId="158" xfId="0" applyFont="1" applyBorder="1" applyAlignment="1">
      <alignment vertical="center" wrapText="1"/>
    </xf>
    <xf numFmtId="0" fontId="83" fillId="0" borderId="162" xfId="0" applyFont="1" applyBorder="1" applyAlignment="1">
      <alignment vertical="center" wrapText="1"/>
    </xf>
    <xf numFmtId="0" fontId="30" fillId="8" borderId="99" xfId="0" applyFont="1" applyFill="1" applyBorder="1">
      <alignment vertical="center"/>
    </xf>
    <xf numFmtId="0" fontId="30" fillId="8" borderId="100" xfId="0" applyFont="1" applyFill="1" applyBorder="1">
      <alignment vertical="center"/>
    </xf>
    <xf numFmtId="0" fontId="92" fillId="0" borderId="69" xfId="0" applyFont="1" applyBorder="1" applyAlignment="1">
      <alignment vertical="center" wrapText="1"/>
    </xf>
    <xf numFmtId="0" fontId="83" fillId="0" borderId="161" xfId="0" applyFont="1" applyBorder="1" applyAlignment="1">
      <alignment vertical="center" wrapText="1"/>
    </xf>
    <xf numFmtId="0" fontId="92" fillId="0" borderId="151" xfId="0" applyFont="1" applyBorder="1">
      <alignment vertical="center"/>
    </xf>
    <xf numFmtId="0" fontId="83" fillId="0" borderId="161" xfId="0" applyFont="1" applyBorder="1">
      <alignment vertical="center"/>
    </xf>
    <xf numFmtId="0" fontId="92" fillId="0" borderId="94" xfId="0" applyFont="1" applyBorder="1">
      <alignment vertical="center"/>
    </xf>
    <xf numFmtId="0" fontId="30" fillId="8" borderId="95" xfId="0" applyFont="1" applyFill="1" applyBorder="1">
      <alignment vertical="center"/>
    </xf>
    <xf numFmtId="0" fontId="92" fillId="0" borderId="76" xfId="0" applyFont="1" applyBorder="1" applyAlignment="1">
      <alignment horizontal="left" vertical="center"/>
    </xf>
    <xf numFmtId="0" fontId="83" fillId="0" borderId="156" xfId="0" applyFont="1" applyBorder="1" applyAlignment="1">
      <alignment horizontal="left" vertical="center"/>
    </xf>
    <xf numFmtId="0" fontId="91" fillId="0" borderId="161" xfId="0" applyFont="1" applyBorder="1">
      <alignment vertical="center"/>
    </xf>
    <xf numFmtId="0" fontId="92" fillId="0" borderId="144" xfId="0" applyFont="1" applyBorder="1">
      <alignment vertical="center"/>
    </xf>
    <xf numFmtId="0" fontId="91" fillId="0" borderId="156" xfId="0" applyFont="1" applyBorder="1">
      <alignment vertical="center"/>
    </xf>
    <xf numFmtId="0" fontId="30" fillId="0" borderId="77" xfId="0" applyFont="1" applyBorder="1">
      <alignment vertical="center"/>
    </xf>
    <xf numFmtId="0" fontId="92" fillId="0" borderId="77" xfId="0" applyFont="1" applyBorder="1" applyAlignment="1">
      <alignment vertical="center" wrapText="1"/>
    </xf>
    <xf numFmtId="0" fontId="83" fillId="0" borderId="156" xfId="0" applyFont="1" applyBorder="1">
      <alignment vertical="center"/>
    </xf>
    <xf numFmtId="0" fontId="92" fillId="0" borderId="97" xfId="0" applyFont="1" applyBorder="1">
      <alignment vertical="center"/>
    </xf>
    <xf numFmtId="0" fontId="92" fillId="0" borderId="96" xfId="0" applyFont="1" applyBorder="1" applyAlignment="1">
      <alignment vertical="center" wrapText="1"/>
    </xf>
    <xf numFmtId="0" fontId="30" fillId="8" borderId="69" xfId="0" applyFont="1" applyFill="1" applyBorder="1">
      <alignment vertical="center"/>
    </xf>
    <xf numFmtId="0" fontId="92" fillId="0" borderId="96" xfId="0" applyFont="1" applyBorder="1">
      <alignment vertical="center"/>
    </xf>
    <xf numFmtId="0" fontId="92" fillId="0" borderId="97" xfId="0" applyFont="1" applyBorder="1" applyAlignment="1">
      <alignment vertical="center" wrapText="1"/>
    </xf>
    <xf numFmtId="0" fontId="83" fillId="0" borderId="150" xfId="0" applyFont="1" applyBorder="1" applyAlignment="1">
      <alignment vertical="center" wrapText="1"/>
    </xf>
    <xf numFmtId="0" fontId="91" fillId="0" borderId="100" xfId="0" applyFont="1" applyBorder="1" applyAlignment="1">
      <alignment horizontal="left" vertical="center"/>
    </xf>
    <xf numFmtId="0" fontId="91" fillId="0" borderId="90" xfId="0" applyFont="1" applyBorder="1" applyAlignment="1">
      <alignment horizontal="left" vertical="center"/>
    </xf>
    <xf numFmtId="0" fontId="30" fillId="0" borderId="99" xfId="0" applyFont="1" applyBorder="1">
      <alignment vertical="center"/>
    </xf>
    <xf numFmtId="0" fontId="83" fillId="0" borderId="162" xfId="0" applyFont="1" applyBorder="1">
      <alignment vertical="center"/>
    </xf>
    <xf numFmtId="0" fontId="91" fillId="0" borderId="156" xfId="0" applyFont="1" applyBorder="1" applyAlignment="1">
      <alignment horizontal="left" vertical="center" wrapText="1"/>
    </xf>
    <xf numFmtId="0" fontId="30" fillId="0" borderId="76" xfId="0" applyFont="1" applyBorder="1">
      <alignment vertical="center"/>
    </xf>
    <xf numFmtId="0" fontId="30" fillId="0" borderId="153" xfId="0" applyFont="1" applyBorder="1">
      <alignment vertical="center"/>
    </xf>
    <xf numFmtId="0" fontId="92" fillId="8" borderId="151" xfId="0" applyFont="1" applyFill="1" applyBorder="1">
      <alignment vertical="center"/>
    </xf>
    <xf numFmtId="0" fontId="93" fillId="0" borderId="100" xfId="0" applyFont="1" applyBorder="1" applyAlignment="1">
      <alignment horizontal="left" vertical="center"/>
    </xf>
    <xf numFmtId="0" fontId="91" fillId="0" borderId="80" xfId="0" applyFont="1" applyBorder="1" applyAlignment="1">
      <alignment horizontal="left" vertical="center"/>
    </xf>
    <xf numFmtId="0" fontId="30" fillId="0" borderId="75" xfId="0" applyFont="1" applyBorder="1">
      <alignment vertical="center"/>
    </xf>
    <xf numFmtId="0" fontId="92" fillId="8" borderId="80" xfId="0" applyFont="1" applyFill="1" applyBorder="1">
      <alignment vertical="center"/>
    </xf>
    <xf numFmtId="0" fontId="91" fillId="0" borderId="159" xfId="0" applyFont="1" applyBorder="1" applyAlignment="1">
      <alignment horizontal="left" vertical="center"/>
    </xf>
    <xf numFmtId="0" fontId="30" fillId="0" borderId="160" xfId="0" applyFont="1" applyBorder="1">
      <alignment vertical="center"/>
    </xf>
    <xf numFmtId="0" fontId="92" fillId="8" borderId="94" xfId="0" applyFont="1" applyFill="1" applyBorder="1">
      <alignment vertical="center"/>
    </xf>
    <xf numFmtId="0" fontId="30" fillId="0" borderId="70" xfId="0" applyFont="1" applyBorder="1">
      <alignment vertical="center"/>
    </xf>
    <xf numFmtId="0" fontId="30" fillId="0" borderId="144" xfId="0" applyFont="1" applyBorder="1">
      <alignment vertical="center"/>
    </xf>
    <xf numFmtId="0" fontId="91" fillId="0" borderId="151" xfId="0" applyFont="1" applyBorder="1" applyAlignment="1">
      <alignment horizontal="left" vertical="center"/>
    </xf>
    <xf numFmtId="0" fontId="92" fillId="8" borderId="153" xfId="0" applyFont="1" applyFill="1" applyBorder="1">
      <alignment vertical="center"/>
    </xf>
    <xf numFmtId="0" fontId="93" fillId="0" borderId="100" xfId="0" applyFont="1" applyBorder="1" applyAlignment="1">
      <alignment horizontal="left" vertical="top"/>
    </xf>
    <xf numFmtId="0" fontId="92" fillId="8" borderId="75" xfId="0" applyFont="1" applyFill="1" applyBorder="1">
      <alignment vertical="center"/>
    </xf>
    <xf numFmtId="0" fontId="92" fillId="8" borderId="76" xfId="0" applyFont="1" applyFill="1" applyBorder="1">
      <alignment vertical="center"/>
    </xf>
    <xf numFmtId="0" fontId="92" fillId="8" borderId="78" xfId="0" applyFont="1" applyFill="1" applyBorder="1">
      <alignment vertical="center"/>
    </xf>
    <xf numFmtId="0" fontId="94" fillId="0" borderId="76" xfId="0" applyFont="1" applyBorder="1">
      <alignment vertical="center"/>
    </xf>
    <xf numFmtId="0" fontId="91" fillId="0" borderId="69" xfId="0" applyFont="1" applyBorder="1" applyAlignment="1">
      <alignment horizontal="left" vertical="center"/>
    </xf>
    <xf numFmtId="0" fontId="92" fillId="0" borderId="69" xfId="5" applyFont="1" applyBorder="1" applyAlignment="1" applyProtection="1">
      <alignment vertical="center" wrapText="1"/>
    </xf>
    <xf numFmtId="0" fontId="31" fillId="0" borderId="69" xfId="0" applyFont="1" applyBorder="1">
      <alignment vertical="center"/>
    </xf>
    <xf numFmtId="0" fontId="94" fillId="0" borderId="69" xfId="0" applyFont="1" applyBorder="1">
      <alignment vertical="center"/>
    </xf>
    <xf numFmtId="0" fontId="92" fillId="7" borderId="69" xfId="0" applyFont="1" applyFill="1" applyBorder="1">
      <alignment vertical="center"/>
    </xf>
    <xf numFmtId="0" fontId="91" fillId="2" borderId="97" xfId="0" applyFont="1" applyFill="1" applyBorder="1">
      <alignment vertical="center"/>
    </xf>
    <xf numFmtId="0" fontId="92" fillId="2" borderId="97" xfId="0" applyFont="1" applyFill="1" applyBorder="1">
      <alignment vertical="center"/>
    </xf>
    <xf numFmtId="0" fontId="92" fillId="2" borderId="98" xfId="0" applyFont="1" applyFill="1" applyBorder="1">
      <alignment vertical="center"/>
    </xf>
    <xf numFmtId="0" fontId="91" fillId="7" borderId="96" xfId="0" applyFont="1" applyFill="1" applyBorder="1" applyAlignment="1">
      <alignment horizontal="left" vertical="center"/>
    </xf>
    <xf numFmtId="0" fontId="82" fillId="7" borderId="97" xfId="0" applyFont="1" applyFill="1" applyBorder="1">
      <alignment vertical="center"/>
    </xf>
    <xf numFmtId="0" fontId="30" fillId="0" borderId="98" xfId="0" applyFont="1" applyBorder="1">
      <alignment vertical="center"/>
    </xf>
    <xf numFmtId="0" fontId="92" fillId="7" borderId="150" xfId="0" applyFont="1" applyFill="1" applyBorder="1">
      <alignment vertical="center"/>
    </xf>
    <xf numFmtId="0" fontId="92" fillId="7" borderId="161" xfId="0" applyFont="1" applyFill="1" applyBorder="1">
      <alignment vertical="center"/>
    </xf>
    <xf numFmtId="0" fontId="91" fillId="7" borderId="151" xfId="0" applyFont="1" applyFill="1" applyBorder="1" applyAlignment="1">
      <alignment horizontal="left" vertical="center"/>
    </xf>
    <xf numFmtId="0" fontId="92" fillId="0" borderId="152" xfId="0" applyFont="1" applyBorder="1" applyAlignment="1">
      <alignment vertical="center" wrapText="1"/>
    </xf>
    <xf numFmtId="0" fontId="92" fillId="7" borderId="155" xfId="0" applyFont="1" applyFill="1" applyBorder="1">
      <alignment vertical="center"/>
    </xf>
    <xf numFmtId="0" fontId="91" fillId="7" borderId="80" xfId="0" applyFont="1" applyFill="1" applyBorder="1" applyAlignment="1">
      <alignment horizontal="left" vertical="center"/>
    </xf>
    <xf numFmtId="0" fontId="94" fillId="0" borderId="74" xfId="0" applyFont="1" applyBorder="1">
      <alignment vertical="center"/>
    </xf>
    <xf numFmtId="0" fontId="91" fillId="7" borderId="76" xfId="0" applyFont="1" applyFill="1" applyBorder="1" applyAlignment="1">
      <alignment horizontal="left" vertical="center"/>
    </xf>
    <xf numFmtId="0" fontId="92" fillId="0" borderId="77" xfId="0" applyFont="1" applyBorder="1">
      <alignment vertical="center"/>
    </xf>
    <xf numFmtId="0" fontId="94" fillId="0" borderId="77" xfId="0" applyFont="1" applyBorder="1">
      <alignment vertical="center"/>
    </xf>
    <xf numFmtId="0" fontId="92" fillId="7" borderId="156" xfId="0" applyFont="1" applyFill="1" applyBorder="1">
      <alignment vertical="center"/>
    </xf>
    <xf numFmtId="0" fontId="91" fillId="7" borderId="179" xfId="0" applyFont="1" applyFill="1" applyBorder="1" applyAlignment="1">
      <alignment horizontal="left" vertical="center" wrapText="1"/>
    </xf>
    <xf numFmtId="0" fontId="92" fillId="0" borderId="151" xfId="0" applyFont="1" applyBorder="1" applyAlignment="1">
      <alignment vertical="center" wrapText="1"/>
    </xf>
    <xf numFmtId="0" fontId="91" fillId="7" borderId="180" xfId="0" applyFont="1" applyFill="1" applyBorder="1" applyAlignment="1">
      <alignment horizontal="left" vertical="center"/>
    </xf>
    <xf numFmtId="0" fontId="85" fillId="2" borderId="144" xfId="0" applyFont="1" applyFill="1" applyBorder="1">
      <alignment vertical="center"/>
    </xf>
    <xf numFmtId="0" fontId="96" fillId="2" borderId="69" xfId="0" applyFont="1" applyFill="1" applyBorder="1">
      <alignment vertical="center"/>
    </xf>
    <xf numFmtId="0" fontId="92" fillId="2" borderId="70" xfId="0" applyFont="1" applyFill="1" applyBorder="1">
      <alignment vertical="center"/>
    </xf>
    <xf numFmtId="0" fontId="93" fillId="2" borderId="99" xfId="0" applyFont="1" applyFill="1" applyBorder="1">
      <alignment vertical="center"/>
    </xf>
    <xf numFmtId="0" fontId="93" fillId="2" borderId="71" xfId="0" applyFont="1" applyFill="1" applyBorder="1">
      <alignment vertical="center"/>
    </xf>
    <xf numFmtId="0" fontId="91" fillId="2" borderId="71" xfId="0" applyFont="1" applyFill="1" applyBorder="1">
      <alignment vertical="center"/>
    </xf>
    <xf numFmtId="0" fontId="92" fillId="2" borderId="71" xfId="0" applyFont="1" applyFill="1" applyBorder="1">
      <alignment vertical="center"/>
    </xf>
    <xf numFmtId="0" fontId="92" fillId="2" borderId="102" xfId="0" applyFont="1" applyFill="1" applyBorder="1">
      <alignment vertical="center"/>
    </xf>
    <xf numFmtId="0" fontId="91" fillId="2" borderId="99" xfId="0" applyFont="1" applyFill="1" applyBorder="1">
      <alignment vertical="center"/>
    </xf>
    <xf numFmtId="0" fontId="91" fillId="0" borderId="96" xfId="0" applyFont="1" applyBorder="1">
      <alignment vertical="center"/>
    </xf>
    <xf numFmtId="0" fontId="92" fillId="8" borderId="96" xfId="0" applyFont="1" applyFill="1" applyBorder="1">
      <alignment vertical="center"/>
    </xf>
    <xf numFmtId="0" fontId="92" fillId="8" borderId="98" xfId="0" applyFont="1" applyFill="1" applyBorder="1">
      <alignment vertical="center"/>
    </xf>
    <xf numFmtId="0" fontId="33" fillId="0" borderId="71" xfId="0" applyFont="1" applyBorder="1" applyAlignment="1">
      <alignment vertical="center" wrapText="1"/>
    </xf>
    <xf numFmtId="0" fontId="92" fillId="0" borderId="150" xfId="0" applyFont="1" applyBorder="1">
      <alignment vertical="center"/>
    </xf>
    <xf numFmtId="0" fontId="92" fillId="8" borderId="101" xfId="0" applyFont="1" applyFill="1" applyBorder="1">
      <alignment vertical="center"/>
    </xf>
    <xf numFmtId="0" fontId="92" fillId="8" borderId="102" xfId="0" applyFont="1" applyFill="1" applyBorder="1">
      <alignment vertical="center"/>
    </xf>
    <xf numFmtId="0" fontId="92" fillId="0" borderId="71" xfId="5" applyFont="1" applyBorder="1" applyAlignment="1" applyProtection="1">
      <alignment vertical="center" wrapText="1"/>
    </xf>
    <xf numFmtId="0" fontId="92" fillId="0" borderId="158" xfId="0" applyFont="1" applyBorder="1">
      <alignment vertical="center"/>
    </xf>
    <xf numFmtId="0" fontId="92" fillId="0" borderId="69" xfId="0" applyFont="1" applyBorder="1" applyAlignment="1">
      <alignment horizontal="right" vertical="center"/>
    </xf>
    <xf numFmtId="0" fontId="92" fillId="0" borderId="98" xfId="0" applyFont="1" applyBorder="1">
      <alignment vertical="center"/>
    </xf>
    <xf numFmtId="0" fontId="132" fillId="0" borderId="74" xfId="0" applyFont="1" applyBorder="1" applyAlignment="1">
      <alignment horizontal="center" vertical="center"/>
    </xf>
    <xf numFmtId="0" fontId="92" fillId="0" borderId="75" xfId="0" applyFont="1" applyBorder="1">
      <alignment vertical="center"/>
    </xf>
    <xf numFmtId="0" fontId="127" fillId="0" borderId="74" xfId="0" applyFont="1" applyBorder="1" applyAlignment="1">
      <alignment vertical="center" wrapText="1"/>
    </xf>
    <xf numFmtId="0" fontId="92" fillId="0" borderId="154" xfId="0" applyFont="1" applyBorder="1" applyAlignment="1">
      <alignment vertical="center" wrapText="1"/>
    </xf>
    <xf numFmtId="0" fontId="91" fillId="0" borderId="199" xfId="0" applyFont="1" applyBorder="1" applyAlignment="1">
      <alignment vertical="center" wrapText="1"/>
    </xf>
    <xf numFmtId="0" fontId="93" fillId="0" borderId="90" xfId="0" applyFont="1" applyBorder="1" applyAlignment="1">
      <alignment vertical="center" wrapText="1"/>
    </xf>
    <xf numFmtId="0" fontId="133" fillId="0" borderId="74" xfId="0" applyFont="1" applyBorder="1" applyAlignment="1">
      <alignment horizontal="center" vertical="center"/>
    </xf>
    <xf numFmtId="0" fontId="92" fillId="0" borderId="79" xfId="0" applyFont="1" applyBorder="1">
      <alignment vertical="center"/>
    </xf>
    <xf numFmtId="0" fontId="92" fillId="8" borderId="90" xfId="0" applyFont="1" applyFill="1" applyBorder="1">
      <alignment vertical="center"/>
    </xf>
    <xf numFmtId="0" fontId="92" fillId="8" borderId="89" xfId="0" applyFont="1" applyFill="1" applyBorder="1">
      <alignment vertical="center"/>
    </xf>
    <xf numFmtId="0" fontId="92" fillId="0" borderId="157" xfId="0" applyFont="1" applyBorder="1" applyAlignment="1">
      <alignment vertical="center" wrapText="1"/>
    </xf>
    <xf numFmtId="0" fontId="91" fillId="0" borderId="236" xfId="0" applyFont="1" applyBorder="1">
      <alignment vertical="center"/>
    </xf>
    <xf numFmtId="0" fontId="92" fillId="0" borderId="90" xfId="0" applyFont="1" applyBorder="1">
      <alignment vertical="center"/>
    </xf>
    <xf numFmtId="0" fontId="91" fillId="0" borderId="184" xfId="0" applyFont="1" applyBorder="1">
      <alignment vertical="center"/>
    </xf>
    <xf numFmtId="0" fontId="92" fillId="0" borderId="74" xfId="0" applyFont="1" applyBorder="1" applyAlignment="1">
      <alignment vertical="center" wrapText="1"/>
    </xf>
    <xf numFmtId="0" fontId="91" fillId="0" borderId="184" xfId="0" applyFont="1" applyBorder="1" applyAlignment="1">
      <alignment vertical="center" wrapText="1"/>
    </xf>
    <xf numFmtId="0" fontId="93" fillId="0" borderId="80" xfId="0" applyFont="1" applyBorder="1" applyAlignment="1">
      <alignment vertical="center" wrapText="1"/>
    </xf>
    <xf numFmtId="0" fontId="92" fillId="0" borderId="95" xfId="0" applyFont="1" applyBorder="1">
      <alignment vertical="center"/>
    </xf>
    <xf numFmtId="0" fontId="92" fillId="0" borderId="160" xfId="0" applyFont="1" applyBorder="1">
      <alignment vertical="center"/>
    </xf>
    <xf numFmtId="0" fontId="92" fillId="0" borderId="159" xfId="0" applyFont="1" applyBorder="1" applyAlignment="1">
      <alignment vertical="center" wrapText="1"/>
    </xf>
    <xf numFmtId="0" fontId="91" fillId="0" borderId="232" xfId="0" applyFont="1" applyBorder="1">
      <alignment vertical="center"/>
    </xf>
    <xf numFmtId="0" fontId="91" fillId="0" borderId="0" xfId="0" applyFont="1" applyAlignment="1">
      <alignment vertical="top"/>
    </xf>
    <xf numFmtId="0" fontId="91" fillId="0" borderId="199" xfId="0" applyFont="1" applyBorder="1">
      <alignment vertical="center"/>
    </xf>
    <xf numFmtId="0" fontId="91" fillId="0" borderId="183" xfId="0" applyFont="1" applyBorder="1" applyAlignment="1">
      <alignment horizontal="left" vertical="center"/>
    </xf>
    <xf numFmtId="0" fontId="92" fillId="8" borderId="99" xfId="0" applyFont="1" applyFill="1" applyBorder="1">
      <alignment vertical="center"/>
    </xf>
    <xf numFmtId="0" fontId="92" fillId="8" borderId="100" xfId="0" applyFont="1" applyFill="1" applyBorder="1">
      <alignment vertical="center"/>
    </xf>
    <xf numFmtId="0" fontId="92" fillId="0" borderId="162" xfId="0" applyFont="1" applyBorder="1">
      <alignment vertical="center"/>
    </xf>
    <xf numFmtId="0" fontId="91" fillId="0" borderId="94" xfId="0" applyFont="1" applyBorder="1">
      <alignment vertical="center"/>
    </xf>
    <xf numFmtId="0" fontId="92" fillId="8" borderId="160" xfId="0" applyFont="1" applyFill="1" applyBorder="1">
      <alignment vertical="center"/>
    </xf>
    <xf numFmtId="0" fontId="91" fillId="0" borderId="96" xfId="0" applyFont="1" applyBorder="1" applyAlignment="1">
      <alignment vertical="center" wrapText="1"/>
    </xf>
    <xf numFmtId="0" fontId="92" fillId="0" borderId="97" xfId="0" applyFont="1" applyBorder="1" applyAlignment="1">
      <alignment horizontal="right" vertical="center"/>
    </xf>
    <xf numFmtId="0" fontId="92" fillId="8" borderId="96" xfId="0" applyFont="1" applyFill="1" applyBorder="1" applyAlignment="1">
      <alignment horizontal="right" vertical="center"/>
    </xf>
    <xf numFmtId="0" fontId="92" fillId="8" borderId="98" xfId="0" applyFont="1" applyFill="1" applyBorder="1" applyAlignment="1">
      <alignment horizontal="right" vertical="center"/>
    </xf>
    <xf numFmtId="0" fontId="53" fillId="0" borderId="150" xfId="5" applyFont="1" applyBorder="1" applyAlignment="1" applyProtection="1">
      <alignment horizontal="left" vertical="center" wrapText="1"/>
    </xf>
    <xf numFmtId="0" fontId="91" fillId="0" borderId="186" xfId="0" applyFont="1" applyBorder="1" applyAlignment="1">
      <alignment vertical="center" wrapText="1"/>
    </xf>
    <xf numFmtId="0" fontId="33" fillId="0" borderId="96" xfId="0" applyFont="1" applyBorder="1" applyAlignment="1">
      <alignment horizontal="centerContinuous" vertical="center"/>
    </xf>
    <xf numFmtId="0" fontId="33" fillId="0" borderId="97" xfId="0" applyFont="1" applyBorder="1" applyAlignment="1">
      <alignment horizontal="centerContinuous" vertical="center"/>
    </xf>
    <xf numFmtId="0" fontId="33" fillId="0" borderId="98" xfId="0" applyFont="1" applyBorder="1" applyAlignment="1">
      <alignment horizontal="centerContinuous" vertical="center"/>
    </xf>
    <xf numFmtId="0" fontId="33" fillId="0" borderId="161" xfId="0" applyFont="1" applyBorder="1">
      <alignment vertical="center"/>
    </xf>
    <xf numFmtId="0" fontId="91" fillId="0" borderId="151" xfId="0" applyFont="1" applyBorder="1">
      <alignment vertical="center"/>
    </xf>
    <xf numFmtId="0" fontId="92" fillId="0" borderId="89" xfId="0" applyFont="1" applyBorder="1">
      <alignment vertical="center"/>
    </xf>
    <xf numFmtId="0" fontId="115" fillId="0" borderId="161" xfId="0" applyFont="1" applyBorder="1" applyAlignment="1">
      <alignment vertical="center" wrapText="1"/>
    </xf>
    <xf numFmtId="181" fontId="31" fillId="0" borderId="0" xfId="0" applyNumberFormat="1" applyFont="1">
      <alignment vertical="center"/>
    </xf>
    <xf numFmtId="0" fontId="91" fillId="0" borderId="80" xfId="0" applyFont="1" applyBorder="1">
      <alignment vertical="center"/>
    </xf>
    <xf numFmtId="0" fontId="91" fillId="0" borderId="76" xfId="0" applyFont="1" applyBorder="1">
      <alignment vertical="center"/>
    </xf>
    <xf numFmtId="0" fontId="92" fillId="0" borderId="78" xfId="0" applyFont="1" applyBorder="1">
      <alignment vertical="center"/>
    </xf>
    <xf numFmtId="0" fontId="92" fillId="0" borderId="156" xfId="0" applyFont="1" applyBorder="1">
      <alignment vertical="center"/>
    </xf>
    <xf numFmtId="0" fontId="91" fillId="0" borderId="94" xfId="0" applyFont="1" applyBorder="1" applyAlignment="1">
      <alignment vertical="center" wrapText="1"/>
    </xf>
    <xf numFmtId="0" fontId="91" fillId="0" borderId="69" xfId="0" applyFont="1" applyBorder="1" applyAlignment="1">
      <alignment vertical="center" wrapText="1"/>
    </xf>
    <xf numFmtId="179" fontId="92" fillId="0" borderId="69" xfId="0" applyNumberFormat="1" applyFont="1" applyBorder="1">
      <alignment vertical="center"/>
    </xf>
    <xf numFmtId="0" fontId="92" fillId="0" borderId="153" xfId="0" applyFont="1" applyBorder="1">
      <alignment vertical="center"/>
    </xf>
    <xf numFmtId="0" fontId="127" fillId="0" borderId="152" xfId="0" applyFont="1" applyBorder="1" applyAlignment="1">
      <alignment vertical="center" wrapText="1"/>
    </xf>
    <xf numFmtId="0" fontId="92" fillId="0" borderId="155" xfId="0" applyFont="1" applyBorder="1" applyAlignment="1">
      <alignment vertical="center" wrapText="1"/>
    </xf>
    <xf numFmtId="0" fontId="83" fillId="8" borderId="80" xfId="0" applyFont="1" applyFill="1" applyBorder="1">
      <alignment vertical="center"/>
    </xf>
    <xf numFmtId="0" fontId="92" fillId="0" borderId="75" xfId="0" applyFont="1" applyBorder="1" applyAlignment="1">
      <alignment vertical="center" wrapText="1"/>
    </xf>
    <xf numFmtId="0" fontId="91" fillId="0" borderId="101" xfId="0" applyFont="1" applyBorder="1" applyAlignment="1">
      <alignment vertical="center" wrapText="1"/>
    </xf>
    <xf numFmtId="0" fontId="53" fillId="0" borderId="158" xfId="5" applyFont="1" applyBorder="1" applyAlignment="1" applyProtection="1">
      <alignment horizontal="left" vertical="center" wrapText="1"/>
    </xf>
    <xf numFmtId="0" fontId="91" fillId="0" borderId="144" xfId="0" applyFont="1" applyBorder="1" applyAlignment="1">
      <alignment vertical="center" wrapText="1"/>
    </xf>
    <xf numFmtId="0" fontId="92" fillId="0" borderId="161" xfId="0" applyFont="1" applyBorder="1" applyAlignment="1">
      <alignment vertical="center" wrapText="1"/>
    </xf>
    <xf numFmtId="0" fontId="91" fillId="0" borderId="97" xfId="0" applyFont="1" applyBorder="1" applyAlignment="1">
      <alignment vertical="center" wrapText="1"/>
    </xf>
    <xf numFmtId="0" fontId="91" fillId="0" borderId="158" xfId="0" applyFont="1" applyBorder="1" applyAlignment="1">
      <alignment vertical="center" wrapText="1"/>
    </xf>
    <xf numFmtId="0" fontId="91" fillId="0" borderId="150" xfId="0" applyFont="1" applyBorder="1" applyAlignment="1">
      <alignment vertical="center" wrapText="1"/>
    </xf>
    <xf numFmtId="0" fontId="31" fillId="0" borderId="97" xfId="0" applyFont="1" applyBorder="1">
      <alignment vertical="center"/>
    </xf>
    <xf numFmtId="0" fontId="91" fillId="0" borderId="97" xfId="0" applyFont="1" applyBorder="1">
      <alignment vertical="center"/>
    </xf>
    <xf numFmtId="0" fontId="91" fillId="2" borderId="96" xfId="0" applyFont="1" applyFill="1" applyBorder="1" applyAlignment="1">
      <alignment horizontal="left" vertical="center"/>
    </xf>
    <xf numFmtId="0" fontId="91" fillId="0" borderId="162" xfId="0" applyFont="1" applyBorder="1" applyAlignment="1">
      <alignment horizontal="left" vertical="center" wrapText="1"/>
    </xf>
    <xf numFmtId="0" fontId="91" fillId="0" borderId="162" xfId="0" applyFont="1" applyBorder="1" applyAlignment="1">
      <alignment horizontal="left" vertical="top" wrapText="1"/>
    </xf>
    <xf numFmtId="0" fontId="93" fillId="0" borderId="97" xfId="0" applyFont="1" applyBorder="1" applyAlignment="1">
      <alignment vertical="center" wrapText="1"/>
    </xf>
    <xf numFmtId="0" fontId="132" fillId="0" borderId="97" xfId="0" applyFont="1" applyBorder="1" applyAlignment="1">
      <alignment horizontal="center" vertical="center"/>
    </xf>
    <xf numFmtId="0" fontId="92" fillId="0" borderId="96" xfId="0" applyFont="1" applyBorder="1" applyAlignment="1">
      <alignment horizontal="right" vertical="center"/>
    </xf>
    <xf numFmtId="0" fontId="133" fillId="0" borderId="79" xfId="0" applyFont="1" applyBorder="1" applyAlignment="1">
      <alignment horizontal="center" vertical="center"/>
    </xf>
    <xf numFmtId="0" fontId="91" fillId="0" borderId="161" xfId="0" applyFont="1" applyBorder="1" applyAlignment="1">
      <alignment horizontal="left"/>
    </xf>
    <xf numFmtId="0" fontId="127" fillId="0" borderId="150" xfId="0" applyFont="1" applyBorder="1" applyAlignment="1">
      <alignment vertical="center" wrapText="1"/>
    </xf>
    <xf numFmtId="0" fontId="91" fillId="0" borderId="158" xfId="0" applyFont="1" applyBorder="1" applyAlignment="1">
      <alignment vertical="top"/>
    </xf>
    <xf numFmtId="0" fontId="91" fillId="0" borderId="162" xfId="0" applyFont="1" applyBorder="1" applyAlignment="1">
      <alignment vertical="top"/>
    </xf>
    <xf numFmtId="0" fontId="103" fillId="0" borderId="150" xfId="0" applyFont="1" applyBorder="1" applyAlignment="1">
      <alignment vertical="center" wrapText="1"/>
    </xf>
    <xf numFmtId="0" fontId="92" fillId="0" borderId="0" xfId="0" applyFont="1" applyAlignment="1">
      <alignment vertical="center" wrapText="1"/>
    </xf>
    <xf numFmtId="0" fontId="91" fillId="0" borderId="176" xfId="0" applyFont="1" applyBorder="1" applyAlignment="1">
      <alignment horizontal="left" vertical="center"/>
    </xf>
    <xf numFmtId="0" fontId="92" fillId="8" borderId="97" xfId="0" applyFont="1" applyFill="1" applyBorder="1">
      <alignment vertical="center"/>
    </xf>
    <xf numFmtId="0" fontId="99" fillId="0" borderId="150" xfId="5" applyFont="1" applyBorder="1" applyAlignment="1" applyProtection="1">
      <alignment vertical="center" wrapText="1"/>
    </xf>
    <xf numFmtId="0" fontId="31" fillId="2" borderId="101" xfId="0" applyFont="1" applyFill="1" applyBorder="1">
      <alignment vertical="center"/>
    </xf>
    <xf numFmtId="0" fontId="92" fillId="0" borderId="150" xfId="0" applyFont="1" applyBorder="1" applyAlignment="1">
      <alignment vertical="center" wrapText="1"/>
    </xf>
    <xf numFmtId="0" fontId="94" fillId="0" borderId="0" xfId="0" applyFont="1">
      <alignment vertical="center"/>
    </xf>
    <xf numFmtId="0" fontId="109" fillId="0" borderId="0" xfId="0" applyFont="1">
      <alignment vertical="center"/>
    </xf>
    <xf numFmtId="0" fontId="91" fillId="5" borderId="0" xfId="0" applyFont="1" applyFill="1" applyAlignment="1">
      <alignment horizontal="left" vertical="center"/>
    </xf>
    <xf numFmtId="0" fontId="92" fillId="5" borderId="0" xfId="0" applyFont="1" applyFill="1">
      <alignment vertical="center"/>
    </xf>
    <xf numFmtId="0" fontId="87" fillId="0" borderId="0" xfId="0" applyFont="1" applyAlignment="1">
      <alignment horizontal="left" vertical="center"/>
    </xf>
    <xf numFmtId="0" fontId="92" fillId="0" borderId="96" xfId="0" applyFont="1" applyBorder="1" applyAlignment="1" applyProtection="1">
      <alignment horizontal="left" vertical="center"/>
      <protection locked="0"/>
    </xf>
    <xf numFmtId="49" fontId="92" fillId="0" borderId="96" xfId="0" applyNumberFormat="1" applyFont="1" applyBorder="1" applyAlignment="1" applyProtection="1">
      <alignment horizontal="left" vertical="center"/>
      <protection locked="0"/>
    </xf>
    <xf numFmtId="0" fontId="92" fillId="0" borderId="183" xfId="0" applyFont="1" applyBorder="1" applyProtection="1">
      <alignment vertical="center"/>
      <protection locked="0"/>
    </xf>
    <xf numFmtId="0" fontId="92" fillId="0" borderId="144" xfId="0" applyFont="1" applyBorder="1" applyAlignment="1" applyProtection="1">
      <alignment horizontal="left" vertical="center"/>
      <protection locked="0"/>
    </xf>
    <xf numFmtId="176" fontId="92" fillId="0" borderId="96" xfId="0" applyNumberFormat="1" applyFont="1" applyBorder="1" applyProtection="1">
      <alignment vertical="center"/>
      <protection locked="0"/>
    </xf>
    <xf numFmtId="176" fontId="92" fillId="0" borderId="144" xfId="0" applyNumberFormat="1" applyFont="1" applyBorder="1" applyProtection="1">
      <alignment vertical="center"/>
      <protection locked="0"/>
    </xf>
    <xf numFmtId="0" fontId="103" fillId="0" borderId="144" xfId="0" applyFont="1" applyBorder="1" applyAlignment="1" applyProtection="1">
      <alignment horizontal="left" vertical="center"/>
      <protection locked="0"/>
    </xf>
    <xf numFmtId="0" fontId="92" fillId="0" borderId="151" xfId="0" applyFont="1" applyBorder="1" applyAlignment="1" applyProtection="1">
      <alignment horizontal="left" vertical="center"/>
      <protection locked="0"/>
    </xf>
    <xf numFmtId="0" fontId="92" fillId="0" borderId="80" xfId="0" applyFont="1" applyBorder="1" applyAlignment="1" applyProtection="1">
      <alignment horizontal="right" vertical="center"/>
      <protection locked="0"/>
    </xf>
    <xf numFmtId="0" fontId="92" fillId="0" borderId="76" xfId="0" applyFont="1" applyBorder="1" applyAlignment="1" applyProtection="1">
      <alignment horizontal="right" vertical="center"/>
      <protection locked="0"/>
    </xf>
    <xf numFmtId="0" fontId="92" fillId="0" borderId="151" xfId="0" applyFont="1" applyBorder="1" applyAlignment="1" applyProtection="1">
      <alignment vertical="center" wrapText="1"/>
      <protection locked="0"/>
    </xf>
    <xf numFmtId="0" fontId="100" fillId="6" borderId="70" xfId="0" applyFont="1" applyFill="1" applyBorder="1">
      <alignment vertical="center"/>
    </xf>
    <xf numFmtId="0" fontId="92" fillId="2" borderId="100" xfId="0" applyFont="1" applyFill="1" applyBorder="1">
      <alignment vertical="center"/>
    </xf>
    <xf numFmtId="0" fontId="138" fillId="0" borderId="101" xfId="0" applyFont="1" applyBorder="1" applyAlignment="1">
      <alignment horizontal="right" vertical="center"/>
    </xf>
    <xf numFmtId="0" fontId="138" fillId="0" borderId="151" xfId="0" applyFont="1" applyBorder="1">
      <alignment vertical="center"/>
    </xf>
    <xf numFmtId="0" fontId="110" fillId="0" borderId="74" xfId="0" applyFont="1" applyBorder="1" applyAlignment="1">
      <alignment horizontal="center" vertical="center"/>
    </xf>
    <xf numFmtId="3" fontId="138" fillId="0" borderId="80" xfId="0" applyNumberFormat="1" applyFont="1" applyBorder="1">
      <alignment vertical="center"/>
    </xf>
    <xf numFmtId="0" fontId="137" fillId="0" borderId="90" xfId="0" applyFont="1" applyBorder="1">
      <alignment vertical="center"/>
    </xf>
    <xf numFmtId="0" fontId="138" fillId="0" borderId="80" xfId="0" applyFont="1" applyBorder="1">
      <alignment vertical="center"/>
    </xf>
    <xf numFmtId="0" fontId="83" fillId="8" borderId="94" xfId="0" applyFont="1" applyFill="1" applyBorder="1">
      <alignment vertical="center"/>
    </xf>
    <xf numFmtId="0" fontId="138" fillId="0" borderId="96" xfId="0" applyFont="1" applyBorder="1">
      <alignment vertical="center"/>
    </xf>
    <xf numFmtId="0" fontId="138" fillId="0" borderId="90" xfId="0" applyFont="1" applyBorder="1">
      <alignment vertical="center"/>
    </xf>
    <xf numFmtId="0" fontId="91" fillId="8" borderId="80" xfId="0" applyFont="1" applyFill="1" applyBorder="1">
      <alignment vertical="center"/>
    </xf>
    <xf numFmtId="0" fontId="92" fillId="8" borderId="74" xfId="0" applyFont="1" applyFill="1" applyBorder="1">
      <alignment vertical="center"/>
    </xf>
    <xf numFmtId="0" fontId="91" fillId="8" borderId="76" xfId="0" applyFont="1" applyFill="1" applyBorder="1">
      <alignment vertical="center"/>
    </xf>
    <xf numFmtId="0" fontId="92" fillId="8" borderId="77" xfId="0" applyFont="1" applyFill="1" applyBorder="1">
      <alignment vertical="center"/>
    </xf>
    <xf numFmtId="0" fontId="138" fillId="0" borderId="74" xfId="0" applyFont="1" applyBorder="1">
      <alignment vertical="center"/>
    </xf>
    <xf numFmtId="0" fontId="91" fillId="0" borderId="98" xfId="0" applyFont="1" applyBorder="1">
      <alignment vertical="center"/>
    </xf>
    <xf numFmtId="0" fontId="91" fillId="0" borderId="76" xfId="0" applyFont="1" applyBorder="1" applyAlignment="1">
      <alignment vertical="center" wrapText="1"/>
    </xf>
    <xf numFmtId="0" fontId="138" fillId="0" borderId="76" xfId="0" applyFont="1" applyBorder="1">
      <alignment vertical="center"/>
    </xf>
    <xf numFmtId="0" fontId="91" fillId="0" borderId="156" xfId="0" applyFont="1" applyBorder="1" applyAlignment="1">
      <alignment vertical="center" wrapText="1"/>
    </xf>
    <xf numFmtId="179" fontId="92" fillId="8" borderId="80" xfId="0" applyNumberFormat="1" applyFont="1" applyFill="1" applyBorder="1">
      <alignment vertical="center"/>
    </xf>
    <xf numFmtId="179" fontId="92" fillId="8" borderId="94" xfId="0" applyNumberFormat="1" applyFont="1" applyFill="1" applyBorder="1">
      <alignment vertical="center"/>
    </xf>
    <xf numFmtId="179" fontId="92" fillId="0" borderId="96" xfId="0" applyNumberFormat="1" applyFont="1" applyBorder="1">
      <alignment vertical="center"/>
    </xf>
    <xf numFmtId="0" fontId="92" fillId="8" borderId="144" xfId="0" applyFont="1" applyFill="1" applyBorder="1">
      <alignment vertical="center"/>
    </xf>
    <xf numFmtId="0" fontId="92" fillId="8" borderId="70" xfId="0" applyFont="1" applyFill="1" applyBorder="1">
      <alignment vertical="center"/>
    </xf>
    <xf numFmtId="0" fontId="93" fillId="0" borderId="69" xfId="0" applyFont="1" applyBorder="1" applyAlignment="1">
      <alignment vertical="center" wrapText="1"/>
    </xf>
    <xf numFmtId="0" fontId="93" fillId="8" borderId="97" xfId="0" applyFont="1" applyFill="1" applyBorder="1" applyAlignment="1">
      <alignment vertical="center" wrapText="1"/>
    </xf>
    <xf numFmtId="0" fontId="1" fillId="0" borderId="0" xfId="0" applyFont="1">
      <alignment vertical="center"/>
    </xf>
    <xf numFmtId="0" fontId="38" fillId="0" borderId="0" xfId="0" applyFont="1">
      <alignment vertical="center"/>
    </xf>
    <xf numFmtId="0" fontId="37" fillId="0" borderId="0" xfId="0" applyFont="1" applyAlignment="1">
      <alignment horizontal="center" vertical="center"/>
    </xf>
    <xf numFmtId="0" fontId="38" fillId="0" borderId="0" xfId="0" applyFont="1" applyAlignment="1">
      <alignment horizontal="center" vertical="center"/>
    </xf>
    <xf numFmtId="0" fontId="6" fillId="0" borderId="104" xfId="0" applyFont="1" applyBorder="1">
      <alignment vertical="center"/>
    </xf>
    <xf numFmtId="0" fontId="6" fillId="0" borderId="105" xfId="0" applyFont="1" applyBorder="1">
      <alignment vertical="center"/>
    </xf>
    <xf numFmtId="0" fontId="6" fillId="0" borderId="105" xfId="0" applyFont="1" applyBorder="1" applyAlignment="1">
      <alignment horizontal="right" vertical="center"/>
    </xf>
    <xf numFmtId="0" fontId="9" fillId="0" borderId="105" xfId="0" applyFont="1" applyBorder="1" applyAlignment="1">
      <alignment horizontal="right"/>
    </xf>
    <xf numFmtId="0" fontId="9" fillId="0" borderId="106" xfId="0" applyFont="1" applyBorder="1" applyAlignment="1">
      <alignment horizontal="right"/>
    </xf>
    <xf numFmtId="0" fontId="9" fillId="0" borderId="107" xfId="0" applyFont="1" applyBorder="1">
      <alignment vertical="center"/>
    </xf>
    <xf numFmtId="0" fontId="69" fillId="0" borderId="0" xfId="0" applyFont="1">
      <alignment vertical="center"/>
    </xf>
    <xf numFmtId="0" fontId="9" fillId="0" borderId="0" xfId="0" applyFont="1">
      <alignment vertical="center"/>
    </xf>
    <xf numFmtId="0" fontId="9" fillId="0" borderId="0" xfId="0" applyFont="1" applyAlignment="1">
      <alignment horizontal="right" vertical="center"/>
    </xf>
    <xf numFmtId="0" fontId="6" fillId="0" borderId="0" xfId="0" applyFont="1">
      <alignment vertical="center"/>
    </xf>
    <xf numFmtId="0" fontId="9" fillId="0" borderId="108" xfId="0" applyFont="1" applyBorder="1" applyAlignment="1">
      <alignment horizontal="right" vertical="center"/>
    </xf>
    <xf numFmtId="0" fontId="6" fillId="0" borderId="108" xfId="0" applyFont="1" applyBorder="1">
      <alignment vertical="center"/>
    </xf>
    <xf numFmtId="0" fontId="69" fillId="0" borderId="107" xfId="0" applyFont="1" applyBorder="1">
      <alignment vertical="center"/>
    </xf>
    <xf numFmtId="0" fontId="69" fillId="0" borderId="0" xfId="0" applyFont="1" applyAlignment="1">
      <alignment horizontal="distributed" vertical="center"/>
    </xf>
    <xf numFmtId="0" fontId="9" fillId="0" borderId="107" xfId="0" applyFont="1" applyBorder="1" applyAlignment="1">
      <alignment horizontal="center" vertical="center"/>
    </xf>
    <xf numFmtId="0" fontId="9" fillId="0" borderId="0" xfId="0" applyFont="1" applyAlignment="1">
      <alignment horizontal="center" vertical="center"/>
    </xf>
    <xf numFmtId="0" fontId="3" fillId="0" borderId="107" xfId="0" applyFont="1" applyBorder="1">
      <alignment vertical="center"/>
    </xf>
    <xf numFmtId="0" fontId="28" fillId="0" borderId="0" xfId="0" applyFont="1">
      <alignment vertical="center"/>
    </xf>
    <xf numFmtId="0" fontId="18" fillId="0" borderId="107" xfId="0" applyFont="1" applyBorder="1" applyAlignment="1">
      <alignment vertical="center" wrapText="1"/>
    </xf>
    <xf numFmtId="0" fontId="23" fillId="0" borderId="107" xfId="0" applyFont="1" applyBorder="1">
      <alignment vertical="center"/>
    </xf>
    <xf numFmtId="0" fontId="7" fillId="0" borderId="107" xfId="0" applyFont="1" applyBorder="1">
      <alignment vertical="center"/>
    </xf>
    <xf numFmtId="0" fontId="7" fillId="0" borderId="0" xfId="0" applyFont="1">
      <alignment vertical="center"/>
    </xf>
    <xf numFmtId="0" fontId="9" fillId="0" borderId="0" xfId="0" applyFont="1" applyAlignment="1">
      <alignment horizontal="left" vertical="center"/>
    </xf>
    <xf numFmtId="0" fontId="4" fillId="0" borderId="0" xfId="0" applyFont="1">
      <alignment vertical="center"/>
    </xf>
    <xf numFmtId="0" fontId="9" fillId="0" borderId="0" xfId="0" applyFont="1" applyAlignment="1">
      <alignment vertical="center" wrapText="1"/>
    </xf>
    <xf numFmtId="0" fontId="27" fillId="0" borderId="62" xfId="0" applyFont="1" applyBorder="1" applyAlignment="1">
      <alignment horizontal="left" vertical="center" wrapText="1" shrinkToFit="1"/>
    </xf>
    <xf numFmtId="0" fontId="9" fillId="0" borderId="10" xfId="0" applyFont="1" applyBorder="1" applyAlignment="1">
      <alignment horizontal="center" vertical="center" wrapText="1"/>
    </xf>
    <xf numFmtId="0" fontId="9" fillId="0" borderId="9" xfId="0" applyFont="1" applyBorder="1">
      <alignment vertical="center"/>
    </xf>
    <xf numFmtId="0" fontId="76" fillId="0" borderId="107" xfId="0" applyFont="1" applyBorder="1">
      <alignment vertical="center"/>
    </xf>
    <xf numFmtId="0" fontId="9" fillId="0" borderId="10" xfId="0" applyFont="1" applyBorder="1" applyAlignment="1">
      <alignment horizontal="center" vertical="center"/>
    </xf>
    <xf numFmtId="0" fontId="75" fillId="0" borderId="108" xfId="0" applyFont="1" applyBorder="1">
      <alignment vertical="center"/>
    </xf>
    <xf numFmtId="0" fontId="9" fillId="0" borderId="18" xfId="0" applyFont="1" applyBorder="1">
      <alignment vertical="center"/>
    </xf>
    <xf numFmtId="0" fontId="6" fillId="0" borderId="109" xfId="0" applyFont="1" applyBorder="1">
      <alignment vertical="center"/>
    </xf>
    <xf numFmtId="0" fontId="9" fillId="0" borderId="110" xfId="0" applyFont="1" applyBorder="1">
      <alignment vertical="center"/>
    </xf>
    <xf numFmtId="0" fontId="6" fillId="0" borderId="110" xfId="0" applyFont="1" applyBorder="1">
      <alignment vertical="center"/>
    </xf>
    <xf numFmtId="0" fontId="6" fillId="0" borderId="111" xfId="0" applyFont="1" applyBorder="1">
      <alignment vertical="center"/>
    </xf>
    <xf numFmtId="0" fontId="26" fillId="0" borderId="0" xfId="0" applyFont="1">
      <alignment vertical="center"/>
    </xf>
    <xf numFmtId="0" fontId="36" fillId="0" borderId="0" xfId="0" applyFont="1" applyAlignment="1">
      <alignment horizontal="right" vertical="center"/>
    </xf>
    <xf numFmtId="0" fontId="38" fillId="0" borderId="0" xfId="0" applyFont="1" applyAlignment="1">
      <alignment horizontal="right" vertical="center"/>
    </xf>
    <xf numFmtId="0" fontId="38" fillId="0" borderId="0" xfId="0" applyFont="1" applyAlignment="1">
      <alignment horizontal="left" vertical="center"/>
    </xf>
    <xf numFmtId="0" fontId="10" fillId="0" borderId="0" xfId="0" applyFont="1">
      <alignment vertical="center"/>
    </xf>
    <xf numFmtId="0" fontId="9" fillId="0" borderId="12" xfId="0" applyFont="1" applyBorder="1">
      <alignment vertical="center"/>
    </xf>
    <xf numFmtId="0" fontId="9" fillId="0" borderId="13" xfId="0" applyFont="1" applyBorder="1">
      <alignment vertical="center"/>
    </xf>
    <xf numFmtId="0" fontId="6" fillId="0" borderId="13" xfId="0" applyFont="1" applyBorder="1">
      <alignment vertical="center"/>
    </xf>
    <xf numFmtId="0" fontId="11" fillId="0" borderId="16" xfId="0" applyFont="1" applyBorder="1" applyAlignment="1">
      <alignment horizontal="center" vertical="center"/>
    </xf>
    <xf numFmtId="0" fontId="11" fillId="0" borderId="0" xfId="0" applyFont="1" applyAlignment="1">
      <alignment horizontal="center" vertical="center"/>
    </xf>
    <xf numFmtId="0" fontId="11" fillId="0" borderId="15" xfId="0" applyFont="1" applyBorder="1" applyAlignment="1">
      <alignment horizontal="center" vertical="center"/>
    </xf>
    <xf numFmtId="0" fontId="22" fillId="0" borderId="0" xfId="0" applyFont="1" applyAlignment="1">
      <alignment horizontal="center" vertical="center"/>
    </xf>
    <xf numFmtId="0" fontId="9" fillId="0" borderId="16" xfId="0" applyFont="1" applyBorder="1">
      <alignment vertical="center"/>
    </xf>
    <xf numFmtId="0" fontId="4" fillId="0" borderId="1" xfId="0" applyFont="1" applyBorder="1" applyAlignment="1">
      <alignment vertical="center" wrapText="1" shrinkToFit="1"/>
    </xf>
    <xf numFmtId="0" fontId="6" fillId="0" borderId="15" xfId="0" applyFont="1" applyBorder="1">
      <alignment vertical="center"/>
    </xf>
    <xf numFmtId="0" fontId="9" fillId="0" borderId="0" xfId="0" applyFont="1" applyAlignment="1">
      <alignment horizontal="left" vertical="center" shrinkToFit="1"/>
    </xf>
    <xf numFmtId="0" fontId="10" fillId="0" borderId="0" xfId="0" applyFont="1" applyAlignment="1">
      <alignment horizontal="left" vertical="center" shrinkToFit="1"/>
    </xf>
    <xf numFmtId="0" fontId="9" fillId="0" borderId="15" xfId="0" applyFont="1" applyBorder="1">
      <alignment vertical="center"/>
    </xf>
    <xf numFmtId="0" fontId="9" fillId="0" borderId="20" xfId="0" applyFont="1" applyBorder="1" applyAlignment="1">
      <alignment horizontal="left" vertical="center"/>
    </xf>
    <xf numFmtId="0" fontId="9" fillId="0" borderId="37" xfId="0" applyFont="1" applyBorder="1" applyAlignment="1">
      <alignment horizontal="left" vertical="center"/>
    </xf>
    <xf numFmtId="0" fontId="7" fillId="0" borderId="0" xfId="0" applyFont="1" applyAlignment="1">
      <alignment horizontal="center" vertical="center" wrapText="1"/>
    </xf>
    <xf numFmtId="0" fontId="7" fillId="0" borderId="0" xfId="0" applyFont="1" applyAlignment="1">
      <alignment vertical="center" wrapText="1"/>
    </xf>
    <xf numFmtId="0" fontId="4" fillId="0" borderId="15" xfId="0" applyFont="1" applyBorder="1" applyAlignment="1">
      <alignment vertical="top" wrapText="1"/>
    </xf>
    <xf numFmtId="0" fontId="4" fillId="0" borderId="0" xfId="0" applyFont="1" applyAlignment="1">
      <alignment vertical="top" wrapText="1"/>
    </xf>
    <xf numFmtId="0" fontId="13" fillId="0" borderId="0" xfId="0" applyFont="1" applyAlignment="1">
      <alignment vertical="top" wrapText="1"/>
    </xf>
    <xf numFmtId="0" fontId="9" fillId="0" borderId="37" xfId="0" applyFont="1" applyBorder="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9" fillId="0" borderId="10" xfId="0" applyFont="1" applyBorder="1" applyAlignment="1">
      <alignment vertical="center" wrapText="1"/>
    </xf>
    <xf numFmtId="0" fontId="9" fillId="0" borderId="11" xfId="0" applyFont="1" applyBorder="1" applyAlignment="1">
      <alignment vertical="center" wrapText="1"/>
    </xf>
    <xf numFmtId="0" fontId="79" fillId="0" borderId="0" xfId="0" applyFont="1">
      <alignment vertical="center"/>
    </xf>
    <xf numFmtId="0" fontId="9" fillId="0" borderId="0" xfId="0" applyFont="1" applyAlignment="1">
      <alignment horizontal="center" vertical="center" wrapText="1"/>
    </xf>
    <xf numFmtId="0" fontId="9" fillId="0" borderId="15" xfId="0" applyFont="1" applyBorder="1" applyAlignment="1">
      <alignment vertical="center" wrapText="1"/>
    </xf>
    <xf numFmtId="0" fontId="12" fillId="0" borderId="0" xfId="0" applyFont="1" applyAlignment="1">
      <alignment vertical="center" wrapText="1"/>
    </xf>
    <xf numFmtId="0" fontId="12" fillId="0" borderId="0" xfId="0" applyFont="1" applyAlignment="1">
      <alignment horizontal="center" vertical="center" wrapText="1"/>
    </xf>
    <xf numFmtId="0" fontId="9" fillId="0" borderId="10" xfId="0" applyFont="1" applyBorder="1" applyAlignment="1">
      <alignment horizontal="left" vertical="center"/>
    </xf>
    <xf numFmtId="0" fontId="9" fillId="0" borderId="38" xfId="0" applyFont="1" applyBorder="1" applyAlignment="1">
      <alignment horizontal="left" vertical="center"/>
    </xf>
    <xf numFmtId="0" fontId="9" fillId="0" borderId="83" xfId="0" applyFont="1" applyBorder="1" applyAlignment="1">
      <alignment horizontal="left" vertical="center"/>
    </xf>
    <xf numFmtId="0" fontId="9" fillId="0" borderId="37" xfId="0" applyFont="1" applyBorder="1" applyAlignment="1">
      <alignment horizontal="left" vertical="center" shrinkToFit="1"/>
    </xf>
    <xf numFmtId="0" fontId="24" fillId="0" borderId="0" xfId="0" applyFont="1" applyAlignment="1">
      <alignment horizontal="left" vertical="center"/>
    </xf>
    <xf numFmtId="0" fontId="76" fillId="0" borderId="0" xfId="0" applyFont="1" applyAlignment="1">
      <alignment horizontal="center" vertical="center"/>
    </xf>
    <xf numFmtId="0" fontId="25" fillId="0" borderId="0" xfId="0" applyFont="1">
      <alignment vertical="center"/>
    </xf>
    <xf numFmtId="0" fontId="9" fillId="0" borderId="85" xfId="0" applyFont="1" applyBorder="1">
      <alignment vertical="center"/>
    </xf>
    <xf numFmtId="0" fontId="9" fillId="0" borderId="9" xfId="0" applyFont="1" applyBorder="1" applyAlignment="1">
      <alignment horizontal="left" vertical="center"/>
    </xf>
    <xf numFmtId="0" fontId="134" fillId="0" borderId="103" xfId="0" applyFont="1" applyBorder="1">
      <alignment vertical="center"/>
    </xf>
    <xf numFmtId="0" fontId="134" fillId="0" borderId="10" xfId="4" applyNumberFormat="1" applyFont="1" applyFill="1" applyBorder="1" applyAlignment="1" applyProtection="1">
      <alignment vertical="center"/>
    </xf>
    <xf numFmtId="0" fontId="9" fillId="0" borderId="50" xfId="0" applyFont="1" applyBorder="1">
      <alignment vertical="center"/>
    </xf>
    <xf numFmtId="0" fontId="9" fillId="0" borderId="10" xfId="0" applyFont="1" applyBorder="1">
      <alignment vertical="center"/>
    </xf>
    <xf numFmtId="0" fontId="9" fillId="0" borderId="49" xfId="0" applyFont="1" applyBorder="1">
      <alignment vertical="center"/>
    </xf>
    <xf numFmtId="0" fontId="71" fillId="0" borderId="0" xfId="0" applyFont="1">
      <alignment vertical="center"/>
    </xf>
    <xf numFmtId="0" fontId="72" fillId="0" borderId="0" xfId="0" applyFont="1">
      <alignment vertical="center"/>
    </xf>
    <xf numFmtId="0" fontId="72" fillId="0" borderId="15" xfId="0" applyFont="1" applyBorder="1">
      <alignment vertical="center"/>
    </xf>
    <xf numFmtId="0" fontId="17" fillId="0" borderId="0" xfId="0" applyFont="1">
      <alignment vertical="center"/>
    </xf>
    <xf numFmtId="0" fontId="14" fillId="0" borderId="0" xfId="0" applyFont="1">
      <alignment vertical="center"/>
    </xf>
    <xf numFmtId="0" fontId="24" fillId="0" borderId="49" xfId="0" applyFont="1" applyBorder="1">
      <alignment vertical="center"/>
    </xf>
    <xf numFmtId="0" fontId="9" fillId="0" borderId="6" xfId="0" applyFont="1" applyBorder="1" applyAlignment="1">
      <alignment horizontal="left" vertical="center" wrapText="1"/>
    </xf>
    <xf numFmtId="0" fontId="6" fillId="0" borderId="16" xfId="0" applyFont="1" applyBorder="1">
      <alignment vertical="center"/>
    </xf>
    <xf numFmtId="0" fontId="6" fillId="0" borderId="5" xfId="0" applyFont="1" applyBorder="1">
      <alignment vertical="center"/>
    </xf>
    <xf numFmtId="0" fontId="6" fillId="0" borderId="23" xfId="0" applyFont="1" applyBorder="1">
      <alignment vertical="center"/>
    </xf>
    <xf numFmtId="0" fontId="6" fillId="0" borderId="24" xfId="0" applyFont="1" applyBorder="1">
      <alignment vertical="center"/>
    </xf>
    <xf numFmtId="0" fontId="9" fillId="0" borderId="5" xfId="0" applyFont="1" applyBorder="1" applyAlignment="1">
      <alignment horizontal="left" vertical="center"/>
    </xf>
    <xf numFmtId="0" fontId="6" fillId="0" borderId="8" xfId="0" applyFont="1" applyBorder="1">
      <alignment vertical="center"/>
    </xf>
    <xf numFmtId="0" fontId="6" fillId="0" borderId="1" xfId="0" applyFont="1" applyBorder="1">
      <alignment vertical="center"/>
    </xf>
    <xf numFmtId="0" fontId="6" fillId="0" borderId="7" xfId="0" applyFont="1" applyBorder="1">
      <alignment vertical="center"/>
    </xf>
    <xf numFmtId="0" fontId="6" fillId="0" borderId="17" xfId="0" applyFont="1" applyBorder="1">
      <alignment vertical="center"/>
    </xf>
    <xf numFmtId="0" fontId="6" fillId="0" borderId="18" xfId="0" applyFont="1" applyBorder="1">
      <alignment vertical="center"/>
    </xf>
    <xf numFmtId="0" fontId="6" fillId="0" borderId="19" xfId="0" applyFont="1" applyBorder="1">
      <alignment vertical="center"/>
    </xf>
    <xf numFmtId="0" fontId="51" fillId="0" borderId="0" xfId="5" applyFont="1" applyAlignment="1" applyProtection="1">
      <alignment horizontal="center" vertical="center"/>
    </xf>
    <xf numFmtId="0" fontId="0" fillId="0" borderId="0" xfId="0" applyAlignment="1">
      <alignment horizontal="center" vertical="center" wrapText="1"/>
    </xf>
    <xf numFmtId="0" fontId="36"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center" vertical="center" wrapText="1"/>
    </xf>
    <xf numFmtId="0" fontId="37" fillId="0" borderId="0" xfId="0" applyFont="1" applyAlignment="1">
      <alignment horizontal="center" vertical="center" wrapText="1"/>
    </xf>
    <xf numFmtId="0" fontId="48" fillId="0" borderId="0" xfId="0" applyFont="1" applyAlignment="1">
      <alignment horizontal="center" vertical="center" wrapText="1"/>
    </xf>
    <xf numFmtId="0" fontId="38" fillId="0" borderId="0" xfId="0" applyFont="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78" fontId="9" fillId="0" borderId="13" xfId="0" applyNumberFormat="1" applyFont="1" applyBorder="1">
      <alignment vertical="center"/>
    </xf>
    <xf numFmtId="0" fontId="9"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10" fillId="0" borderId="16" xfId="0" applyFont="1" applyBorder="1">
      <alignment vertical="center"/>
    </xf>
    <xf numFmtId="0" fontId="9" fillId="0" borderId="10" xfId="0" applyFont="1" applyBorder="1" applyAlignment="1">
      <alignment horizontal="right" vertical="center" wrapText="1"/>
    </xf>
    <xf numFmtId="0" fontId="4" fillId="0" borderId="15" xfId="0" applyFont="1" applyBorder="1" applyAlignment="1">
      <alignment horizontal="center" wrapText="1"/>
    </xf>
    <xf numFmtId="38" fontId="1" fillId="0" borderId="0" xfId="0" applyNumberFormat="1" applyFont="1">
      <alignment vertical="center"/>
    </xf>
    <xf numFmtId="0" fontId="9" fillId="0" borderId="16" xfId="0" applyFont="1" applyBorder="1" applyAlignment="1">
      <alignment horizontal="left" vertical="center"/>
    </xf>
    <xf numFmtId="0" fontId="9" fillId="0" borderId="16" xfId="0" applyFont="1" applyBorder="1" applyAlignment="1">
      <alignment vertical="center" wrapText="1"/>
    </xf>
    <xf numFmtId="0" fontId="9" fillId="0" borderId="3"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9" fillId="0" borderId="1" xfId="0" applyFont="1" applyBorder="1" applyAlignment="1">
      <alignment horizontal="center" vertical="center" wrapText="1"/>
    </xf>
    <xf numFmtId="0" fontId="9" fillId="0" borderId="1" xfId="0" applyFont="1" applyBorder="1" applyAlignment="1">
      <alignment horizontal="right" vertical="center" wrapText="1"/>
    </xf>
    <xf numFmtId="0" fontId="9" fillId="0" borderId="11" xfId="0" applyFont="1" applyBorder="1" applyAlignment="1">
      <alignment horizontal="right" vertical="center" wrapText="1"/>
    </xf>
    <xf numFmtId="0" fontId="9" fillId="0" borderId="6" xfId="0" applyFont="1" applyBorder="1" applyAlignment="1">
      <alignment horizontal="center" vertical="center" wrapText="1"/>
    </xf>
    <xf numFmtId="177" fontId="9" fillId="0" borderId="164" xfId="0" applyNumberFormat="1" applyFont="1" applyBorder="1" applyAlignment="1">
      <alignment horizontal="right" vertical="center" wrapText="1"/>
    </xf>
    <xf numFmtId="177" fontId="9" fillId="0" borderId="165" xfId="0" applyNumberFormat="1" applyFont="1" applyBorder="1" applyAlignment="1">
      <alignment horizontal="right" vertical="center" wrapText="1"/>
    </xf>
    <xf numFmtId="0" fontId="0" fillId="0" borderId="6" xfId="0" applyBorder="1" applyAlignment="1">
      <alignment horizontal="center" vertical="center" wrapText="1"/>
    </xf>
    <xf numFmtId="0" fontId="4" fillId="0" borderId="2" xfId="0" applyFont="1" applyBorder="1" applyAlignment="1">
      <alignment horizontal="center" vertical="center" wrapText="1"/>
    </xf>
    <xf numFmtId="0" fontId="0" fillId="0" borderId="4" xfId="0" applyBorder="1" applyAlignment="1">
      <alignment horizontal="center" vertical="center" wrapText="1"/>
    </xf>
    <xf numFmtId="0" fontId="74" fillId="0" borderId="57" xfId="0" applyFont="1" applyBorder="1" applyAlignment="1">
      <alignment horizontal="left" vertical="center" shrinkToFit="1"/>
    </xf>
    <xf numFmtId="0" fontId="9" fillId="0" borderId="57" xfId="0" applyFont="1" applyBorder="1" applyAlignment="1">
      <alignment horizontal="left" vertical="center" wrapText="1"/>
    </xf>
    <xf numFmtId="0" fontId="4" fillId="0" borderId="88" xfId="0" applyFont="1" applyBorder="1" applyAlignment="1">
      <alignment horizontal="center" vertical="center" shrinkToFit="1"/>
    </xf>
    <xf numFmtId="0" fontId="4" fillId="0" borderId="59" xfId="0" applyFont="1" applyBorder="1" applyAlignment="1">
      <alignment horizontal="left" vertical="center" shrinkToFit="1"/>
    </xf>
    <xf numFmtId="0" fontId="76" fillId="0" borderId="59" xfId="0" applyFont="1" applyBorder="1" applyAlignment="1">
      <alignment horizontal="left" vertical="center" wrapText="1"/>
    </xf>
    <xf numFmtId="0" fontId="4" fillId="0" borderId="60" xfId="0" applyFont="1" applyBorder="1" applyAlignment="1">
      <alignment horizontal="center" vertical="center" shrinkToFit="1"/>
    </xf>
    <xf numFmtId="0" fontId="9" fillId="0" borderId="1" xfId="0" applyFont="1" applyBorder="1" applyAlignment="1">
      <alignment horizontal="left" vertical="center" wrapText="1"/>
    </xf>
    <xf numFmtId="0" fontId="4" fillId="0" borderId="235" xfId="0" applyFont="1" applyBorder="1" applyAlignment="1">
      <alignment horizontal="left" vertical="center" shrinkToFit="1"/>
    </xf>
    <xf numFmtId="0" fontId="76" fillId="0" borderId="235" xfId="0" applyFont="1" applyBorder="1" applyAlignment="1">
      <alignment horizontal="left" vertical="center" wrapText="1"/>
    </xf>
    <xf numFmtId="0" fontId="4" fillId="0" borderId="139" xfId="0" applyFont="1" applyBorder="1" applyAlignment="1">
      <alignment horizontal="center" vertical="center" shrinkToFit="1"/>
    </xf>
    <xf numFmtId="0" fontId="4" fillId="0" borderId="11" xfId="0" applyFont="1" applyBorder="1" applyAlignment="1">
      <alignment horizontal="center" vertical="center" shrinkToFit="1"/>
    </xf>
    <xf numFmtId="0" fontId="9" fillId="0" borderId="0" xfId="0" applyFont="1" applyAlignment="1">
      <alignment horizontal="right" vertical="center" wrapText="1"/>
    </xf>
    <xf numFmtId="0" fontId="9" fillId="0" borderId="6" xfId="0" applyFont="1" applyBorder="1" applyAlignment="1">
      <alignment vertical="center" shrinkToFit="1"/>
    </xf>
    <xf numFmtId="0" fontId="9" fillId="0" borderId="8" xfId="0" applyFont="1" applyBorder="1" applyAlignment="1">
      <alignment horizontal="left" vertical="center"/>
    </xf>
    <xf numFmtId="0" fontId="9" fillId="0" borderId="1" xfId="0" applyFont="1" applyBorder="1" applyAlignment="1">
      <alignment horizontal="left" vertical="center"/>
    </xf>
    <xf numFmtId="0" fontId="0" fillId="0" borderId="6" xfId="0" applyBorder="1">
      <alignment vertical="center"/>
    </xf>
    <xf numFmtId="0" fontId="4" fillId="0" borderId="139" xfId="0" applyFont="1" applyBorder="1" applyAlignment="1">
      <alignment horizontal="left" vertical="center" shrinkToFit="1"/>
    </xf>
    <xf numFmtId="177" fontId="9" fillId="0" borderId="13" xfId="0" applyNumberFormat="1" applyFont="1" applyBorder="1">
      <alignment vertical="center"/>
    </xf>
    <xf numFmtId="177" fontId="4" fillId="0" borderId="88" xfId="0" applyNumberFormat="1" applyFont="1" applyBorder="1" applyAlignment="1">
      <alignment horizontal="center" vertical="center" shrinkToFit="1"/>
    </xf>
    <xf numFmtId="177" fontId="4" fillId="0" borderId="60" xfId="0" applyNumberFormat="1" applyFont="1" applyBorder="1" applyAlignment="1">
      <alignment horizontal="center" vertical="center" shrinkToFit="1"/>
    </xf>
    <xf numFmtId="177" fontId="4" fillId="0" borderId="139" xfId="0" applyNumberFormat="1" applyFont="1" applyBorder="1" applyAlignment="1">
      <alignment horizontal="center" vertical="center" shrinkToFit="1"/>
    </xf>
    <xf numFmtId="177" fontId="4" fillId="0" borderId="11" xfId="0" applyNumberFormat="1" applyFont="1" applyBorder="1" applyAlignment="1">
      <alignment horizontal="center" vertical="center" shrinkToFit="1"/>
    </xf>
    <xf numFmtId="0" fontId="43" fillId="0" borderId="0" xfId="0" applyFont="1">
      <alignment vertical="center"/>
    </xf>
    <xf numFmtId="0" fontId="19" fillId="0" borderId="0" xfId="0" applyFont="1" applyAlignment="1">
      <alignment horizontal="center" vertical="center"/>
    </xf>
    <xf numFmtId="177" fontId="9" fillId="0" borderId="0" xfId="0" applyNumberFormat="1" applyFont="1" applyAlignment="1">
      <alignment horizontal="left" vertical="center"/>
    </xf>
    <xf numFmtId="0" fontId="9" fillId="0" borderId="0" xfId="0" applyFont="1" applyAlignment="1">
      <alignment horizontal="right"/>
    </xf>
    <xf numFmtId="0" fontId="4" fillId="0" borderId="15" xfId="0" applyFont="1" applyBorder="1" applyAlignment="1">
      <alignment horizontal="center"/>
    </xf>
    <xf numFmtId="0" fontId="69" fillId="0" borderId="10" xfId="0" applyFont="1" applyBorder="1" applyAlignment="1">
      <alignment horizontal="left" vertical="center"/>
    </xf>
    <xf numFmtId="0" fontId="9" fillId="0" borderId="28" xfId="0" applyFont="1" applyBorder="1" applyAlignment="1">
      <alignment horizontal="right" vertical="center"/>
    </xf>
    <xf numFmtId="0" fontId="9" fillId="0" borderId="17" xfId="0" applyFont="1" applyBorder="1">
      <alignment vertical="center"/>
    </xf>
    <xf numFmtId="0" fontId="9" fillId="0" borderId="19" xfId="0" applyFont="1" applyBorder="1">
      <alignment vertical="center"/>
    </xf>
    <xf numFmtId="0" fontId="1" fillId="0" borderId="0" xfId="0" applyFont="1" applyAlignment="1">
      <alignment horizontal="right" vertical="center"/>
    </xf>
    <xf numFmtId="0" fontId="51" fillId="0" borderId="0" xfId="5" applyFont="1" applyProtection="1">
      <alignment vertical="center"/>
    </xf>
    <xf numFmtId="0" fontId="44" fillId="0" borderId="0" xfId="0" applyFont="1" applyAlignment="1">
      <alignment horizontal="center" vertical="center"/>
    </xf>
    <xf numFmtId="0" fontId="73" fillId="0" borderId="0" xfId="0" applyFont="1">
      <alignment vertical="center"/>
    </xf>
    <xf numFmtId="0" fontId="105" fillId="0" borderId="0" xfId="0" applyFont="1" applyAlignment="1">
      <alignment horizontal="center" vertical="center"/>
    </xf>
    <xf numFmtId="0" fontId="118" fillId="0" borderId="0" xfId="0" applyFont="1" applyAlignment="1">
      <alignment horizontal="right" vertical="center"/>
    </xf>
    <xf numFmtId="0" fontId="121" fillId="0" borderId="0" xfId="0" applyFont="1" applyAlignment="1">
      <alignment horizontal="center" vertical="center"/>
    </xf>
    <xf numFmtId="0" fontId="55" fillId="0" borderId="0" xfId="0" applyFont="1">
      <alignment vertical="center"/>
    </xf>
    <xf numFmtId="0" fontId="55" fillId="0" borderId="0" xfId="0" applyFont="1" applyAlignment="1">
      <alignment horizontal="right" vertical="center"/>
    </xf>
    <xf numFmtId="0" fontId="58" fillId="0" borderId="0" xfId="3" applyFont="1" applyAlignment="1">
      <alignment vertical="center"/>
    </xf>
    <xf numFmtId="0" fontId="55" fillId="0" borderId="12" xfId="0" applyFont="1" applyBorder="1">
      <alignment vertical="center"/>
    </xf>
    <xf numFmtId="0" fontId="55" fillId="0" borderId="13" xfId="0" applyFont="1" applyBorder="1">
      <alignment vertical="center"/>
    </xf>
    <xf numFmtId="0" fontId="55" fillId="0" borderId="14" xfId="0" applyFont="1" applyBorder="1">
      <alignment vertical="center"/>
    </xf>
    <xf numFmtId="0" fontId="55" fillId="0" borderId="16" xfId="0" applyFont="1" applyBorder="1">
      <alignment vertical="center"/>
    </xf>
    <xf numFmtId="0" fontId="55" fillId="0" borderId="1" xfId="0" applyFont="1" applyBorder="1">
      <alignment vertical="center"/>
    </xf>
    <xf numFmtId="0" fontId="55" fillId="0" borderId="1" xfId="0" applyFont="1" applyBorder="1" applyAlignment="1"/>
    <xf numFmtId="0" fontId="55" fillId="0" borderId="15" xfId="0" applyFont="1" applyBorder="1">
      <alignment vertical="center"/>
    </xf>
    <xf numFmtId="0" fontId="59" fillId="0" borderId="16" xfId="0" applyFont="1" applyBorder="1" applyAlignment="1">
      <alignment horizontal="center" vertical="center"/>
    </xf>
    <xf numFmtId="49" fontId="56" fillId="0" borderId="16" xfId="0" applyNumberFormat="1" applyFont="1" applyBorder="1" applyAlignment="1">
      <alignment horizontal="center" vertical="center"/>
    </xf>
    <xf numFmtId="49" fontId="56" fillId="0" borderId="0" xfId="0" applyNumberFormat="1" applyFont="1" applyAlignment="1">
      <alignment horizontal="center" vertical="center"/>
    </xf>
    <xf numFmtId="49" fontId="7" fillId="0" borderId="0" xfId="0" applyNumberFormat="1" applyFont="1" applyAlignment="1">
      <alignment horizontal="center" vertical="center"/>
    </xf>
    <xf numFmtId="0" fontId="57" fillId="0" borderId="0" xfId="0" applyFont="1">
      <alignment vertical="center"/>
    </xf>
    <xf numFmtId="0" fontId="57" fillId="0" borderId="0" xfId="0" applyFont="1" applyAlignment="1">
      <alignment horizontal="left" vertical="center"/>
    </xf>
    <xf numFmtId="0" fontId="55" fillId="0" borderId="0" xfId="0" applyFont="1" applyAlignment="1">
      <alignment horizontal="center" vertical="center"/>
    </xf>
    <xf numFmtId="0" fontId="55" fillId="0" borderId="216" xfId="0" applyFont="1" applyBorder="1">
      <alignment vertical="center"/>
    </xf>
    <xf numFmtId="0" fontId="55" fillId="0" borderId="214" xfId="0" applyFont="1" applyBorder="1">
      <alignment vertical="center"/>
    </xf>
    <xf numFmtId="0" fontId="55" fillId="0" borderId="215" xfId="0" applyFont="1" applyBorder="1">
      <alignment vertical="center"/>
    </xf>
    <xf numFmtId="0" fontId="61" fillId="0" borderId="241" xfId="0" applyFont="1" applyBorder="1">
      <alignment vertical="center"/>
    </xf>
    <xf numFmtId="0" fontId="61" fillId="0" borderId="238" xfId="0" applyFont="1" applyBorder="1">
      <alignment vertical="center"/>
    </xf>
    <xf numFmtId="0" fontId="61" fillId="8" borderId="208" xfId="0" applyFont="1" applyFill="1" applyBorder="1">
      <alignment vertical="center"/>
    </xf>
    <xf numFmtId="0" fontId="55" fillId="8" borderId="209" xfId="0" applyFont="1" applyFill="1" applyBorder="1" applyAlignment="1">
      <alignment horizontal="right" vertical="center"/>
    </xf>
    <xf numFmtId="0" fontId="55" fillId="8" borderId="210" xfId="0" applyFont="1" applyFill="1" applyBorder="1" applyAlignment="1">
      <alignment horizontal="right" vertical="center"/>
    </xf>
    <xf numFmtId="0" fontId="10" fillId="0" borderId="15" xfId="0" applyFont="1" applyBorder="1">
      <alignment vertical="center"/>
    </xf>
    <xf numFmtId="0" fontId="10" fillId="0" borderId="17" xfId="0" applyFont="1" applyBorder="1">
      <alignment vertical="center"/>
    </xf>
    <xf numFmtId="0" fontId="10" fillId="0" borderId="18" xfId="0" applyFont="1" applyBorder="1">
      <alignment vertical="center"/>
    </xf>
    <xf numFmtId="0" fontId="10" fillId="0" borderId="19" xfId="0" applyFont="1" applyBorder="1">
      <alignment vertical="center"/>
    </xf>
    <xf numFmtId="177" fontId="55" fillId="0" borderId="13" xfId="0" applyNumberFormat="1" applyFont="1" applyBorder="1" applyAlignment="1">
      <alignment horizontal="right" vertical="center"/>
    </xf>
    <xf numFmtId="0" fontId="10" fillId="0" borderId="14" xfId="0" applyFont="1" applyBorder="1">
      <alignment vertical="center"/>
    </xf>
    <xf numFmtId="49" fontId="57" fillId="0" borderId="0" xfId="0" applyNumberFormat="1" applyFont="1">
      <alignment vertical="center"/>
    </xf>
    <xf numFmtId="0" fontId="12" fillId="0" borderId="0" xfId="0" applyFont="1">
      <alignment vertical="center"/>
    </xf>
    <xf numFmtId="0" fontId="55" fillId="0" borderId="16" xfId="0" applyFont="1" applyBorder="1" applyAlignment="1">
      <alignment horizontal="right" vertical="center"/>
    </xf>
    <xf numFmtId="0" fontId="45" fillId="0" borderId="0" xfId="0" applyFont="1">
      <alignment vertical="center"/>
    </xf>
    <xf numFmtId="0" fontId="55" fillId="0" borderId="219" xfId="0" applyFont="1" applyBorder="1" applyAlignment="1">
      <alignment horizontal="center" vertical="center"/>
    </xf>
    <xf numFmtId="0" fontId="55" fillId="0" borderId="220" xfId="0" applyFont="1" applyBorder="1" applyAlignment="1">
      <alignment horizontal="center" vertical="center"/>
    </xf>
    <xf numFmtId="0" fontId="55" fillId="0" borderId="213" xfId="0" applyFont="1" applyBorder="1" applyAlignment="1">
      <alignment horizontal="center" vertical="center"/>
    </xf>
    <xf numFmtId="0" fontId="10" fillId="0" borderId="2" xfId="0" applyFont="1" applyBorder="1">
      <alignment vertical="center"/>
    </xf>
    <xf numFmtId="0" fontId="10" fillId="0" borderId="3" xfId="0" applyFont="1" applyBorder="1">
      <alignment vertical="center"/>
    </xf>
    <xf numFmtId="0" fontId="10" fillId="0" borderId="4" xfId="0" applyFont="1" applyBorder="1">
      <alignment vertical="center"/>
    </xf>
    <xf numFmtId="0" fontId="10" fillId="0" borderId="5" xfId="0" applyFont="1" applyBorder="1">
      <alignment vertical="center"/>
    </xf>
    <xf numFmtId="0" fontId="10" fillId="0" borderId="6" xfId="0" applyFont="1" applyBorder="1">
      <alignment vertical="center"/>
    </xf>
    <xf numFmtId="0" fontId="45" fillId="0" borderId="5" xfId="0" applyFont="1" applyBorder="1">
      <alignment vertical="center"/>
    </xf>
    <xf numFmtId="0" fontId="10" fillId="0" borderId="8" xfId="0" applyFont="1" applyBorder="1">
      <alignment vertical="center"/>
    </xf>
    <xf numFmtId="0" fontId="10" fillId="0" borderId="1" xfId="0" applyFont="1" applyBorder="1">
      <alignment vertical="center"/>
    </xf>
    <xf numFmtId="0" fontId="10" fillId="0" borderId="7" xfId="0" applyFont="1" applyBorder="1">
      <alignment vertical="center"/>
    </xf>
    <xf numFmtId="0" fontId="12" fillId="0" borderId="18" xfId="0" applyFont="1" applyBorder="1">
      <alignment vertical="center"/>
    </xf>
    <xf numFmtId="0" fontId="55" fillId="0" borderId="0" xfId="0" applyFont="1" applyAlignment="1"/>
    <xf numFmtId="0" fontId="55" fillId="0" borderId="16" xfId="0" applyFont="1" applyBorder="1" applyAlignment="1">
      <alignment horizontal="center" vertical="center"/>
    </xf>
    <xf numFmtId="0" fontId="55" fillId="0" borderId="221" xfId="0" applyFont="1" applyBorder="1" applyAlignment="1">
      <alignment horizontal="center" vertical="center"/>
    </xf>
    <xf numFmtId="0" fontId="55" fillId="0" borderId="2" xfId="0" applyFont="1" applyBorder="1">
      <alignment vertical="center"/>
    </xf>
    <xf numFmtId="0" fontId="55" fillId="0" borderId="3" xfId="0" applyFont="1" applyBorder="1">
      <alignment vertical="center"/>
    </xf>
    <xf numFmtId="0" fontId="55" fillId="0" borderId="4" xfId="0" applyFont="1" applyBorder="1">
      <alignment vertical="center"/>
    </xf>
    <xf numFmtId="0" fontId="55" fillId="0" borderId="5" xfId="0" applyFont="1" applyBorder="1">
      <alignment vertical="center"/>
    </xf>
    <xf numFmtId="0" fontId="55" fillId="0" borderId="6" xfId="0" applyFont="1" applyBorder="1">
      <alignment vertical="center"/>
    </xf>
    <xf numFmtId="0" fontId="60" fillId="0" borderId="12" xfId="0" applyFont="1" applyBorder="1">
      <alignment vertical="center"/>
    </xf>
    <xf numFmtId="0" fontId="60" fillId="0" borderId="13" xfId="0" applyFont="1" applyBorder="1">
      <alignment vertical="center"/>
    </xf>
    <xf numFmtId="0" fontId="60" fillId="0" borderId="14" xfId="0" applyFont="1" applyBorder="1">
      <alignment vertical="center"/>
    </xf>
    <xf numFmtId="0" fontId="60" fillId="0" borderId="16" xfId="0" applyFont="1" applyBorder="1">
      <alignment vertical="center"/>
    </xf>
    <xf numFmtId="0" fontId="60" fillId="0" borderId="0" xfId="0" applyFont="1">
      <alignment vertical="center"/>
    </xf>
    <xf numFmtId="0" fontId="60" fillId="0" borderId="15" xfId="0" applyFont="1" applyBorder="1">
      <alignment vertical="center"/>
    </xf>
    <xf numFmtId="0" fontId="62" fillId="0" borderId="0" xfId="0" applyFont="1" applyAlignment="1">
      <alignment horizontal="center" vertical="center"/>
    </xf>
    <xf numFmtId="0" fontId="62" fillId="0" borderId="0" xfId="0" applyFont="1" applyAlignment="1">
      <alignment horizontal="left" vertical="center"/>
    </xf>
    <xf numFmtId="0" fontId="55" fillId="0" borderId="17" xfId="0" applyFont="1" applyBorder="1">
      <alignment vertical="center"/>
    </xf>
    <xf numFmtId="0" fontId="55" fillId="0" borderId="18" xfId="0" applyFont="1" applyBorder="1">
      <alignment vertical="center"/>
    </xf>
    <xf numFmtId="0" fontId="60" fillId="0" borderId="17" xfId="0" applyFont="1" applyBorder="1">
      <alignment vertical="center"/>
    </xf>
    <xf numFmtId="0" fontId="60" fillId="0" borderId="18" xfId="0" applyFont="1" applyBorder="1">
      <alignment vertical="center"/>
    </xf>
    <xf numFmtId="0" fontId="60" fillId="0" borderId="19" xfId="0" applyFont="1" applyBorder="1">
      <alignment vertical="center"/>
    </xf>
    <xf numFmtId="0" fontId="106" fillId="0" borderId="0" xfId="0" applyFont="1">
      <alignment vertical="center"/>
    </xf>
    <xf numFmtId="0" fontId="50" fillId="0" borderId="0" xfId="0" applyFont="1" applyAlignment="1">
      <alignment horizontal="center" vertical="center"/>
    </xf>
    <xf numFmtId="0" fontId="10" fillId="0" borderId="0" xfId="0" applyFont="1" applyAlignment="1">
      <alignment horizontal="center" vertical="center"/>
    </xf>
    <xf numFmtId="0" fontId="55" fillId="0" borderId="228" xfId="0" applyFont="1" applyBorder="1" applyAlignment="1">
      <alignment horizontal="center" vertical="center"/>
    </xf>
    <xf numFmtId="0" fontId="55" fillId="0" borderId="77" xfId="0" applyFont="1" applyBorder="1">
      <alignment vertical="center"/>
    </xf>
    <xf numFmtId="0" fontId="55" fillId="0" borderId="102" xfId="0" applyFont="1" applyBorder="1">
      <alignment vertical="center"/>
    </xf>
    <xf numFmtId="0" fontId="55" fillId="0" borderId="158" xfId="0" applyFont="1" applyBorder="1">
      <alignment vertical="center"/>
    </xf>
    <xf numFmtId="0" fontId="55" fillId="0" borderId="101" xfId="0" applyFont="1" applyBorder="1">
      <alignment vertical="center"/>
    </xf>
    <xf numFmtId="0" fontId="55" fillId="0" borderId="78" xfId="0" applyFont="1" applyBorder="1">
      <alignment vertical="center"/>
    </xf>
    <xf numFmtId="0" fontId="62" fillId="0" borderId="15" xfId="0" applyFont="1" applyBorder="1" applyAlignment="1">
      <alignment horizontal="center" vertical="center"/>
    </xf>
    <xf numFmtId="0" fontId="55" fillId="0" borderId="18" xfId="0" applyFont="1" applyBorder="1" applyAlignment="1">
      <alignment horizontal="center" vertical="center"/>
    </xf>
    <xf numFmtId="0" fontId="62" fillId="0" borderId="18" xfId="0" applyFont="1" applyBorder="1" applyAlignment="1">
      <alignment horizontal="center" vertical="center"/>
    </xf>
    <xf numFmtId="0" fontId="62" fillId="0" borderId="19" xfId="0" applyFont="1" applyBorder="1" applyAlignment="1">
      <alignment horizontal="center" vertical="center"/>
    </xf>
    <xf numFmtId="3" fontId="10" fillId="0" borderId="0" xfId="0" applyNumberFormat="1" applyFont="1">
      <alignment vertical="center"/>
    </xf>
    <xf numFmtId="3" fontId="36" fillId="0" borderId="0" xfId="0" applyNumberFormat="1" applyFont="1">
      <alignment vertical="center"/>
    </xf>
    <xf numFmtId="3" fontId="106" fillId="0" borderId="0" xfId="0" applyNumberFormat="1" applyFont="1">
      <alignment vertical="center"/>
    </xf>
    <xf numFmtId="3" fontId="32" fillId="0" borderId="0" xfId="0" applyNumberFormat="1" applyFont="1">
      <alignment vertical="center"/>
    </xf>
    <xf numFmtId="3" fontId="121" fillId="0" borderId="0" xfId="0" applyNumberFormat="1" applyFont="1" applyAlignment="1">
      <alignment horizontal="center" vertical="center"/>
    </xf>
    <xf numFmtId="3" fontId="112" fillId="0" borderId="0" xfId="0" applyNumberFormat="1" applyFont="1">
      <alignment vertical="center"/>
    </xf>
    <xf numFmtId="3" fontId="55" fillId="0" borderId="0" xfId="0" applyNumberFormat="1" applyFont="1">
      <alignment vertical="center"/>
    </xf>
    <xf numFmtId="3" fontId="55" fillId="0" borderId="0" xfId="0" applyNumberFormat="1" applyFont="1" applyAlignment="1">
      <alignment horizontal="right" vertical="center"/>
    </xf>
    <xf numFmtId="3" fontId="58" fillId="0" borderId="0" xfId="3" applyNumberFormat="1" applyFont="1" applyAlignment="1">
      <alignment vertical="center"/>
    </xf>
    <xf numFmtId="3" fontId="55" fillId="0" borderId="12" xfId="0" applyNumberFormat="1" applyFont="1" applyBorder="1">
      <alignment vertical="center"/>
    </xf>
    <xf numFmtId="3" fontId="55" fillId="0" borderId="13" xfId="0" applyNumberFormat="1" applyFont="1" applyBorder="1">
      <alignment vertical="center"/>
    </xf>
    <xf numFmtId="3" fontId="55" fillId="0" borderId="14" xfId="0" applyNumberFormat="1" applyFont="1" applyBorder="1">
      <alignment vertical="center"/>
    </xf>
    <xf numFmtId="3" fontId="55" fillId="0" borderId="16" xfId="0" applyNumberFormat="1" applyFont="1" applyBorder="1">
      <alignment vertical="center"/>
    </xf>
    <xf numFmtId="3" fontId="55" fillId="0" borderId="15" xfId="0" applyNumberFormat="1" applyFont="1" applyBorder="1">
      <alignment vertical="center"/>
    </xf>
    <xf numFmtId="3" fontId="59" fillId="0" borderId="16" xfId="0" applyNumberFormat="1" applyFont="1" applyBorder="1" applyAlignment="1">
      <alignment horizontal="center" vertical="center"/>
    </xf>
    <xf numFmtId="3" fontId="56" fillId="0" borderId="0" xfId="0" applyNumberFormat="1" applyFont="1" applyAlignment="1">
      <alignment horizontal="center" vertical="center"/>
    </xf>
    <xf numFmtId="3" fontId="55" fillId="0" borderId="16" xfId="0" applyNumberFormat="1" applyFont="1" applyBorder="1" applyAlignment="1">
      <alignment horizontal="center" vertical="center"/>
    </xf>
    <xf numFmtId="3" fontId="55" fillId="0" borderId="0" xfId="0" applyNumberFormat="1" applyFont="1" applyAlignment="1">
      <alignment horizontal="center" vertical="center"/>
    </xf>
    <xf numFmtId="3" fontId="56" fillId="0" borderId="0" xfId="0" applyNumberFormat="1" applyFont="1">
      <alignment vertical="center"/>
    </xf>
    <xf numFmtId="3" fontId="56" fillId="0" borderId="16" xfId="0" applyNumberFormat="1" applyFont="1" applyBorder="1" applyAlignment="1">
      <alignment horizontal="center" vertical="center"/>
    </xf>
    <xf numFmtId="3" fontId="57" fillId="0" borderId="0" xfId="0" applyNumberFormat="1" applyFont="1">
      <alignment vertical="center"/>
    </xf>
    <xf numFmtId="3" fontId="12" fillId="0" borderId="0" xfId="0" applyNumberFormat="1" applyFont="1">
      <alignment vertical="center"/>
    </xf>
    <xf numFmtId="3" fontId="30" fillId="0" borderId="0" xfId="0" applyNumberFormat="1" applyFont="1">
      <alignment vertical="center"/>
    </xf>
    <xf numFmtId="3" fontId="55" fillId="0" borderId="129" xfId="0" applyNumberFormat="1" applyFont="1" applyBorder="1">
      <alignment vertical="center"/>
    </xf>
    <xf numFmtId="3" fontId="55" fillId="0" borderId="130" xfId="0" applyNumberFormat="1" applyFont="1" applyBorder="1">
      <alignment vertical="center"/>
    </xf>
    <xf numFmtId="3" fontId="55" fillId="0" borderId="131" xfId="0" applyNumberFormat="1" applyFont="1" applyBorder="1" applyAlignment="1">
      <alignment horizontal="right" vertical="center"/>
    </xf>
    <xf numFmtId="3" fontId="55" fillId="0" borderId="17" xfId="0" applyNumberFormat="1" applyFont="1" applyBorder="1">
      <alignment vertical="center"/>
    </xf>
    <xf numFmtId="3" fontId="55" fillId="0" borderId="18" xfId="0" applyNumberFormat="1" applyFont="1" applyBorder="1">
      <alignment vertical="center"/>
    </xf>
    <xf numFmtId="3" fontId="55" fillId="0" borderId="19" xfId="0" applyNumberFormat="1" applyFont="1" applyBorder="1" applyAlignment="1">
      <alignment horizontal="right" vertical="center"/>
    </xf>
    <xf numFmtId="3" fontId="55" fillId="0" borderId="19" xfId="0" applyNumberFormat="1" applyFont="1" applyBorder="1">
      <alignment vertical="center"/>
    </xf>
    <xf numFmtId="0" fontId="142" fillId="0" borderId="94" xfId="5" applyFont="1" applyBorder="1" applyProtection="1">
      <alignment vertical="center"/>
      <protection locked="0"/>
    </xf>
    <xf numFmtId="182" fontId="92" fillId="0" borderId="179" xfId="0" applyNumberFormat="1" applyFont="1" applyBorder="1" applyAlignment="1" applyProtection="1">
      <alignment horizontal="left" vertical="center"/>
      <protection locked="0"/>
    </xf>
    <xf numFmtId="182" fontId="92" fillId="0" borderId="151" xfId="0" applyNumberFormat="1" applyFont="1" applyBorder="1" applyAlignment="1" applyProtection="1">
      <alignment horizontal="left" vertical="center"/>
      <protection locked="0"/>
    </xf>
    <xf numFmtId="0" fontId="6" fillId="0" borderId="0" xfId="0" applyFont="1" applyProtection="1">
      <alignment vertical="center"/>
      <protection locked="0"/>
    </xf>
    <xf numFmtId="0" fontId="6" fillId="0" borderId="18" xfId="0" applyFont="1" applyBorder="1" applyProtection="1">
      <alignment vertical="center"/>
      <protection locked="0"/>
    </xf>
    <xf numFmtId="3" fontId="55" fillId="0" borderId="126" xfId="0" applyNumberFormat="1" applyFont="1" applyBorder="1" applyProtection="1">
      <alignment vertical="center"/>
      <protection locked="0"/>
    </xf>
    <xf numFmtId="3" fontId="55" fillId="0" borderId="127" xfId="0" applyNumberFormat="1" applyFont="1" applyBorder="1" applyProtection="1">
      <alignment vertical="center"/>
      <protection locked="0"/>
    </xf>
    <xf numFmtId="3" fontId="55" fillId="0" borderId="128" xfId="0" applyNumberFormat="1" applyFont="1" applyBorder="1" applyProtection="1">
      <alignment vertical="center"/>
      <protection locked="0"/>
    </xf>
    <xf numFmtId="3" fontId="55" fillId="0" borderId="115" xfId="0" applyNumberFormat="1" applyFont="1" applyBorder="1" applyProtection="1">
      <alignment vertical="center"/>
      <protection locked="0"/>
    </xf>
    <xf numFmtId="3" fontId="55" fillId="0" borderId="116" xfId="0" applyNumberFormat="1" applyFont="1" applyBorder="1" applyProtection="1">
      <alignment vertical="center"/>
      <protection locked="0"/>
    </xf>
    <xf numFmtId="3" fontId="55" fillId="0" borderId="117" xfId="0" applyNumberFormat="1" applyFont="1" applyBorder="1" applyProtection="1">
      <alignment vertical="center"/>
      <protection locked="0"/>
    </xf>
    <xf numFmtId="3" fontId="55" fillId="0" borderId="123" xfId="0" applyNumberFormat="1" applyFont="1" applyBorder="1" applyProtection="1">
      <alignment vertical="center"/>
      <protection locked="0"/>
    </xf>
    <xf numFmtId="3" fontId="55" fillId="0" borderId="124" xfId="0" applyNumberFormat="1" applyFont="1" applyBorder="1" applyProtection="1">
      <alignment vertical="center"/>
      <protection locked="0"/>
    </xf>
    <xf numFmtId="3" fontId="55" fillId="0" borderId="125" xfId="0" applyNumberFormat="1" applyFont="1" applyBorder="1" applyProtection="1">
      <alignment vertical="center"/>
      <protection locked="0"/>
    </xf>
    <xf numFmtId="3" fontId="55" fillId="0" borderId="118" xfId="0" applyNumberFormat="1" applyFont="1" applyBorder="1" applyProtection="1">
      <alignment vertical="center"/>
      <protection locked="0"/>
    </xf>
    <xf numFmtId="3" fontId="55" fillId="0" borderId="119" xfId="0" applyNumberFormat="1" applyFont="1" applyBorder="1" applyProtection="1">
      <alignment vertical="center"/>
      <protection locked="0"/>
    </xf>
    <xf numFmtId="3" fontId="55" fillId="0" borderId="120" xfId="0" applyNumberFormat="1" applyFont="1" applyBorder="1" applyProtection="1">
      <alignment vertical="center"/>
      <protection locked="0"/>
    </xf>
    <xf numFmtId="3" fontId="55" fillId="0" borderId="112" xfId="0" applyNumberFormat="1" applyFont="1" applyBorder="1" applyProtection="1">
      <alignment vertical="center"/>
      <protection locked="0"/>
    </xf>
    <xf numFmtId="3" fontId="55" fillId="0" borderId="113" xfId="0" applyNumberFormat="1" applyFont="1" applyBorder="1" applyProtection="1">
      <alignment vertical="center"/>
      <protection locked="0"/>
    </xf>
    <xf numFmtId="3" fontId="55" fillId="0" borderId="114" xfId="0" applyNumberFormat="1" applyFont="1" applyBorder="1" applyProtection="1">
      <alignment vertical="center"/>
      <protection locked="0"/>
    </xf>
    <xf numFmtId="0" fontId="30" fillId="0" borderId="0" xfId="0" applyFont="1" applyAlignment="1">
      <alignment vertical="center" wrapText="1"/>
    </xf>
    <xf numFmtId="0" fontId="41" fillId="0" borderId="202" xfId="5" applyFont="1" applyBorder="1" applyAlignment="1" applyProtection="1">
      <alignment vertical="center" readingOrder="1"/>
    </xf>
    <xf numFmtId="0" fontId="41" fillId="0" borderId="99" xfId="5" applyFont="1" applyBorder="1">
      <alignment vertical="center"/>
    </xf>
    <xf numFmtId="0" fontId="31" fillId="0" borderId="101" xfId="0" applyFont="1" applyBorder="1" applyAlignment="1">
      <alignment vertical="top" wrapText="1" readingOrder="1"/>
    </xf>
    <xf numFmtId="0" fontId="143" fillId="0" borderId="0" xfId="0" quotePrefix="1" applyFont="1">
      <alignment vertical="center"/>
    </xf>
    <xf numFmtId="0" fontId="6" fillId="0" borderId="13" xfId="0" applyFont="1" applyBorder="1" applyAlignment="1">
      <alignment horizontal="center" vertical="center" wrapText="1"/>
    </xf>
    <xf numFmtId="0" fontId="55" fillId="0" borderId="251" xfId="0" applyFont="1" applyBorder="1" applyAlignment="1">
      <alignment horizontal="center" vertical="center"/>
    </xf>
    <xf numFmtId="0" fontId="55" fillId="0" borderId="226" xfId="0" applyFont="1" applyBorder="1">
      <alignment vertical="center"/>
    </xf>
    <xf numFmtId="0" fontId="55" fillId="0" borderId="227" xfId="0" applyFont="1" applyBorder="1">
      <alignment vertical="center"/>
    </xf>
    <xf numFmtId="0" fontId="55" fillId="0" borderId="224" xfId="0" applyFont="1" applyBorder="1">
      <alignment vertical="center"/>
    </xf>
    <xf numFmtId="0" fontId="55" fillId="0" borderId="225" xfId="0" applyFont="1" applyBorder="1">
      <alignment vertical="center"/>
    </xf>
    <xf numFmtId="0" fontId="55" fillId="0" borderId="260" xfId="0" applyFont="1" applyBorder="1">
      <alignment vertical="center"/>
    </xf>
    <xf numFmtId="0" fontId="55" fillId="0" borderId="71" xfId="0" applyFont="1" applyBorder="1">
      <alignment vertical="center"/>
    </xf>
    <xf numFmtId="0" fontId="10" fillId="0" borderId="225" xfId="0" applyFont="1" applyBorder="1">
      <alignment vertical="center"/>
    </xf>
    <xf numFmtId="0" fontId="0" fillId="0" borderId="218" xfId="0" applyBorder="1">
      <alignment vertical="center"/>
    </xf>
    <xf numFmtId="0" fontId="10" fillId="0" borderId="97" xfId="0" applyFont="1" applyBorder="1">
      <alignment vertical="center"/>
    </xf>
    <xf numFmtId="0" fontId="0" fillId="0" borderId="98" xfId="0" applyBorder="1">
      <alignment vertical="center"/>
    </xf>
    <xf numFmtId="0" fontId="0" fillId="0" borderId="212" xfId="0" applyBorder="1">
      <alignment vertical="center"/>
    </xf>
    <xf numFmtId="0" fontId="10" fillId="0" borderId="227" xfId="0" applyFont="1" applyBorder="1">
      <alignment vertical="center"/>
    </xf>
    <xf numFmtId="0" fontId="9" fillId="0" borderId="0" xfId="0" applyFont="1" applyAlignment="1">
      <alignment horizontal="left" vertical="center" wrapText="1"/>
    </xf>
    <xf numFmtId="0" fontId="56" fillId="0" borderId="0" xfId="0" applyFont="1" applyAlignment="1">
      <alignment horizontal="center" vertical="center"/>
    </xf>
    <xf numFmtId="0" fontId="6" fillId="0" borderId="12" xfId="0" applyFont="1" applyBorder="1" applyAlignment="1">
      <alignment horizontal="center" vertical="center" wrapText="1"/>
    </xf>
    <xf numFmtId="0" fontId="9" fillId="0" borderId="0" xfId="0" applyFont="1" applyAlignment="1">
      <alignment horizontal="center" wrapText="1"/>
    </xf>
    <xf numFmtId="0" fontId="9" fillId="0" borderId="261" xfId="0" applyFont="1" applyBorder="1" applyAlignment="1">
      <alignment horizontal="center" vertical="center" wrapText="1"/>
    </xf>
    <xf numFmtId="0" fontId="0" fillId="0" borderId="18" xfId="0" applyBorder="1" applyAlignment="1">
      <alignment horizontal="center" vertical="center" wrapText="1"/>
    </xf>
    <xf numFmtId="0" fontId="61" fillId="0" borderId="0" xfId="0" applyFont="1">
      <alignment vertical="center"/>
    </xf>
    <xf numFmtId="0" fontId="55" fillId="0" borderId="0" xfId="0" applyFont="1" applyAlignment="1">
      <alignment horizontal="left" vertical="center"/>
    </xf>
    <xf numFmtId="180" fontId="37" fillId="0" borderId="0" xfId="0" applyNumberFormat="1" applyFont="1" applyAlignment="1">
      <alignment horizontal="center" vertical="center"/>
    </xf>
    <xf numFmtId="0" fontId="144" fillId="0" borderId="0" xfId="0" applyFont="1">
      <alignment vertical="center"/>
    </xf>
    <xf numFmtId="0" fontId="128" fillId="0" borderId="0" xfId="0" applyFont="1">
      <alignment vertical="center"/>
    </xf>
    <xf numFmtId="0" fontId="59" fillId="0" borderId="0" xfId="0" applyFont="1" applyAlignment="1">
      <alignment horizontal="center" vertical="center"/>
    </xf>
    <xf numFmtId="49" fontId="8" fillId="0" borderId="0" xfId="0" applyNumberFormat="1" applyFont="1" applyAlignment="1">
      <alignment horizontal="center" vertical="center"/>
    </xf>
    <xf numFmtId="0" fontId="12" fillId="0" borderId="0" xfId="0" applyFont="1" applyAlignment="1">
      <alignment horizontal="center" vertical="center" wrapText="1" shrinkToFit="1"/>
    </xf>
    <xf numFmtId="0" fontId="125" fillId="0" borderId="0" xfId="0" applyFont="1" applyAlignment="1">
      <alignment horizontal="left" vertical="center"/>
    </xf>
    <xf numFmtId="0" fontId="9" fillId="0" borderId="10" xfId="0" applyFont="1" applyBorder="1" applyAlignment="1">
      <alignment horizontal="left" vertical="center" wrapText="1"/>
    </xf>
    <xf numFmtId="0" fontId="93" fillId="0" borderId="71" xfId="0" applyFont="1" applyBorder="1" applyAlignment="1">
      <alignment vertical="center" wrapText="1"/>
    </xf>
    <xf numFmtId="0" fontId="133" fillId="0" borderId="0" xfId="0" applyFont="1" applyAlignment="1">
      <alignment horizontal="center" vertical="center"/>
    </xf>
    <xf numFmtId="0" fontId="91" fillId="0" borderId="150" xfId="0" applyFont="1" applyBorder="1">
      <alignment vertical="center"/>
    </xf>
    <xf numFmtId="0" fontId="91" fillId="0" borderId="236" xfId="0" applyFont="1" applyBorder="1" applyAlignment="1">
      <alignment vertical="center" wrapText="1"/>
    </xf>
    <xf numFmtId="0" fontId="132" fillId="0" borderId="79" xfId="0" applyFont="1" applyBorder="1" applyAlignment="1">
      <alignment horizontal="center" vertical="center"/>
    </xf>
    <xf numFmtId="0" fontId="91" fillId="0" borderId="183" xfId="0" applyFont="1" applyBorder="1" applyAlignment="1">
      <alignment vertical="center" wrapText="1"/>
    </xf>
    <xf numFmtId="0" fontId="136" fillId="0" borderId="97" xfId="0" applyFont="1" applyBorder="1">
      <alignment vertical="center"/>
    </xf>
    <xf numFmtId="0" fontId="97" fillId="0" borderId="79" xfId="0" applyFont="1" applyBorder="1" applyAlignment="1">
      <alignment horizontal="center" vertical="center"/>
    </xf>
    <xf numFmtId="0" fontId="137" fillId="0" borderId="151" xfId="0" applyFont="1" applyBorder="1">
      <alignment vertical="center"/>
    </xf>
    <xf numFmtId="0" fontId="138" fillId="0" borderId="79" xfId="0" applyFont="1" applyBorder="1">
      <alignment vertical="center"/>
    </xf>
    <xf numFmtId="0" fontId="92" fillId="8" borderId="152" xfId="0" applyFont="1" applyFill="1" applyBorder="1">
      <alignment vertical="center"/>
    </xf>
    <xf numFmtId="0" fontId="92" fillId="8" borderId="79" xfId="0" applyFont="1" applyFill="1" applyBorder="1">
      <alignment vertical="center"/>
    </xf>
    <xf numFmtId="0" fontId="40" fillId="0" borderId="0" xfId="5" applyAlignment="1">
      <alignment vertical="center"/>
    </xf>
    <xf numFmtId="0" fontId="31" fillId="0" borderId="0" xfId="0" applyFont="1" applyAlignment="1">
      <alignment horizontal="left" vertical="center"/>
    </xf>
    <xf numFmtId="0" fontId="149" fillId="0" borderId="0" xfId="0" quotePrefix="1" applyFont="1">
      <alignment vertical="center"/>
    </xf>
    <xf numFmtId="0" fontId="49" fillId="0" borderId="0" xfId="0" applyFont="1">
      <alignment vertical="center"/>
    </xf>
    <xf numFmtId="0" fontId="111" fillId="0" borderId="110" xfId="5" applyFont="1" applyBorder="1" applyAlignment="1" applyProtection="1">
      <alignment vertical="center"/>
    </xf>
    <xf numFmtId="0" fontId="91" fillId="0" borderId="155" xfId="0" applyFont="1" applyBorder="1">
      <alignment vertical="center"/>
    </xf>
    <xf numFmtId="0" fontId="91" fillId="0" borderId="158" xfId="0" applyFont="1" applyBorder="1">
      <alignment vertical="center"/>
    </xf>
    <xf numFmtId="0" fontId="9" fillId="0" borderId="5"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5"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0" xfId="0" applyFont="1" applyAlignment="1" applyProtection="1">
      <alignment horizontal="right" vertical="center" wrapText="1"/>
      <protection locked="0"/>
    </xf>
    <xf numFmtId="0" fontId="0" fillId="0" borderId="5" xfId="0" applyBorder="1" applyProtection="1">
      <alignment vertical="center"/>
      <protection locked="0"/>
    </xf>
    <xf numFmtId="0" fontId="0" fillId="0" borderId="0" xfId="0" applyProtection="1">
      <alignment vertical="center"/>
      <protection locked="0"/>
    </xf>
    <xf numFmtId="0" fontId="0" fillId="0" borderId="5"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92" fillId="0" borderId="96" xfId="4" applyNumberFormat="1" applyFont="1" applyBorder="1" applyAlignment="1" applyProtection="1">
      <alignment horizontal="left" vertical="center"/>
      <protection locked="0"/>
    </xf>
    <xf numFmtId="0" fontId="152" fillId="0" borderId="90" xfId="0" applyFont="1" applyBorder="1" applyAlignment="1">
      <alignment horizontal="right" vertical="center" wrapText="1"/>
    </xf>
    <xf numFmtId="0" fontId="96" fillId="0" borderId="90" xfId="0" applyFont="1" applyBorder="1" applyAlignment="1">
      <alignment horizontal="right" vertical="center" wrapText="1"/>
    </xf>
    <xf numFmtId="0" fontId="55" fillId="0" borderId="19" xfId="0" applyFont="1" applyBorder="1">
      <alignment vertical="center"/>
    </xf>
    <xf numFmtId="0" fontId="62" fillId="0" borderId="0" xfId="0" applyFont="1" applyAlignment="1">
      <alignment horizontal="right" vertical="center"/>
    </xf>
    <xf numFmtId="183" fontId="92" fillId="0" borderId="80" xfId="0" applyNumberFormat="1" applyFont="1" applyBorder="1" applyProtection="1">
      <alignment vertical="center"/>
      <protection locked="0"/>
    </xf>
    <xf numFmtId="184" fontId="92" fillId="0" borderId="94" xfId="0" applyNumberFormat="1" applyFont="1" applyBorder="1" applyProtection="1">
      <alignment vertical="center"/>
      <protection locked="0"/>
    </xf>
    <xf numFmtId="0" fontId="92" fillId="7" borderId="155" xfId="0" applyFont="1" applyFill="1" applyBorder="1" applyAlignment="1">
      <alignment vertical="center" wrapText="1"/>
    </xf>
    <xf numFmtId="0" fontId="92" fillId="7" borderId="154" xfId="0" applyFont="1" applyFill="1" applyBorder="1" applyAlignment="1">
      <alignment vertical="center" wrapText="1"/>
    </xf>
    <xf numFmtId="0" fontId="92" fillId="7" borderId="156" xfId="0" applyFont="1" applyFill="1" applyBorder="1" applyAlignment="1">
      <alignment vertical="center" wrapText="1"/>
    </xf>
    <xf numFmtId="0" fontId="117" fillId="0" borderId="262" xfId="5" applyFont="1" applyFill="1" applyBorder="1">
      <alignment vertical="center"/>
    </xf>
    <xf numFmtId="0" fontId="31" fillId="0" borderId="263" xfId="0" applyFont="1" applyBorder="1">
      <alignment vertical="center"/>
    </xf>
    <xf numFmtId="0" fontId="32" fillId="0" borderId="202" xfId="0" applyFont="1" applyBorder="1">
      <alignment vertical="center"/>
    </xf>
    <xf numFmtId="0" fontId="41" fillId="0" borderId="97" xfId="5" applyFont="1" applyBorder="1" applyAlignment="1">
      <alignment horizontal="left" vertical="center"/>
    </xf>
    <xf numFmtId="0" fontId="88" fillId="0" borderId="150" xfId="0" applyFont="1" applyBorder="1">
      <alignment vertical="center"/>
    </xf>
    <xf numFmtId="0" fontId="117" fillId="0" borderId="151" xfId="5" applyFont="1" applyBorder="1" applyAlignment="1">
      <alignment vertical="center"/>
    </xf>
    <xf numFmtId="0" fontId="104" fillId="0" borderId="152" xfId="5" applyFont="1" applyBorder="1" applyAlignment="1">
      <alignment vertical="center"/>
    </xf>
    <xf numFmtId="38" fontId="88" fillId="0" borderId="155" xfId="4" applyFont="1" applyFill="1" applyBorder="1">
      <alignment vertical="center"/>
    </xf>
    <xf numFmtId="0" fontId="88" fillId="0" borderId="154" xfId="0" applyFont="1" applyBorder="1">
      <alignment vertical="center"/>
    </xf>
    <xf numFmtId="0" fontId="88" fillId="8" borderId="154" xfId="0" applyFont="1" applyFill="1" applyBorder="1">
      <alignment vertical="center"/>
    </xf>
    <xf numFmtId="0" fontId="39" fillId="0" borderId="0" xfId="0" quotePrefix="1" applyFont="1">
      <alignment vertical="center"/>
    </xf>
    <xf numFmtId="0" fontId="155" fillId="0" borderId="0" xfId="0" applyFont="1">
      <alignment vertical="center"/>
    </xf>
    <xf numFmtId="0" fontId="155" fillId="0" borderId="71" xfId="0" applyFont="1" applyBorder="1">
      <alignment vertical="center"/>
    </xf>
    <xf numFmtId="14" fontId="31" fillId="0" borderId="0" xfId="5" applyNumberFormat="1" applyFont="1" applyAlignment="1" applyProtection="1">
      <alignment vertical="center"/>
    </xf>
    <xf numFmtId="0" fontId="3" fillId="0" borderId="0" xfId="0" applyFont="1">
      <alignment vertical="center"/>
    </xf>
    <xf numFmtId="0" fontId="3" fillId="0" borderId="18" xfId="0" applyFont="1" applyBorder="1">
      <alignment vertical="center"/>
    </xf>
    <xf numFmtId="0" fontId="91" fillId="0" borderId="162" xfId="0" applyFont="1" applyBorder="1" applyAlignment="1">
      <alignment horizontal="left" vertical="center"/>
    </xf>
    <xf numFmtId="0" fontId="113" fillId="0" borderId="162" xfId="0" applyFont="1" applyBorder="1" applyAlignment="1">
      <alignment vertical="center" wrapText="1"/>
    </xf>
    <xf numFmtId="0" fontId="9" fillId="8" borderId="84" xfId="0" applyFont="1" applyFill="1" applyBorder="1">
      <alignment vertical="center"/>
    </xf>
    <xf numFmtId="0" fontId="9" fillId="8" borderId="50" xfId="0" applyFont="1" applyFill="1" applyBorder="1">
      <alignment vertical="center"/>
    </xf>
    <xf numFmtId="0" fontId="9" fillId="8" borderId="9" xfId="0" applyFont="1" applyFill="1" applyBorder="1">
      <alignment vertical="center"/>
    </xf>
    <xf numFmtId="0" fontId="9" fillId="8" borderId="85" xfId="0" applyFont="1" applyFill="1" applyBorder="1">
      <alignment vertical="center"/>
    </xf>
    <xf numFmtId="49" fontId="92" fillId="0" borderId="200" xfId="0" applyNumberFormat="1" applyFont="1" applyBorder="1" applyProtection="1">
      <alignment vertical="center"/>
      <protection locked="0"/>
    </xf>
    <xf numFmtId="0" fontId="108" fillId="9" borderId="150" xfId="0" applyFont="1" applyFill="1" applyBorder="1">
      <alignment vertical="center"/>
    </xf>
    <xf numFmtId="0" fontId="91" fillId="0" borderId="144" xfId="1" applyFont="1" applyBorder="1" applyAlignment="1">
      <alignment horizontal="left" vertical="center"/>
    </xf>
    <xf numFmtId="0" fontId="92" fillId="0" borderId="69" xfId="1" applyFont="1" applyBorder="1" applyAlignment="1">
      <alignment vertical="center"/>
    </xf>
    <xf numFmtId="0" fontId="92" fillId="0" borderId="190" xfId="1" applyFont="1" applyBorder="1" applyAlignment="1">
      <alignment vertical="center"/>
    </xf>
    <xf numFmtId="0" fontId="92" fillId="0" borderId="187" xfId="1" applyFont="1" applyBorder="1" applyAlignment="1">
      <alignment horizontal="left" vertical="center"/>
    </xf>
    <xf numFmtId="0" fontId="91" fillId="0" borderId="0" xfId="1" applyFont="1" applyAlignment="1">
      <alignment horizontal="left" vertical="center"/>
    </xf>
    <xf numFmtId="0" fontId="92" fillId="0" borderId="0" xfId="1" applyFont="1" applyAlignment="1">
      <alignment vertical="center"/>
    </xf>
    <xf numFmtId="0" fontId="92" fillId="0" borderId="187" xfId="1" applyFont="1" applyBorder="1" applyAlignment="1">
      <alignment horizontal="left" vertical="center" wrapText="1"/>
    </xf>
    <xf numFmtId="0" fontId="85" fillId="2" borderId="99" xfId="0" applyFont="1" applyFill="1" applyBorder="1">
      <alignment vertical="center"/>
    </xf>
    <xf numFmtId="0" fontId="91" fillId="2" borderId="69" xfId="0" applyFont="1" applyFill="1" applyBorder="1" applyAlignment="1">
      <alignment horizontal="left" vertical="center"/>
    </xf>
    <xf numFmtId="0" fontId="9" fillId="0" borderId="10" xfId="0" applyFont="1" applyBorder="1" applyAlignment="1">
      <alignment horizontal="center" vertical="center" wrapText="1"/>
    </xf>
    <xf numFmtId="0" fontId="9" fillId="0" borderId="16" xfId="0" applyFont="1" applyBorder="1">
      <alignment vertical="center"/>
    </xf>
    <xf numFmtId="183" fontId="31" fillId="0" borderId="0" xfId="0" applyNumberFormat="1" applyFont="1">
      <alignment vertical="center"/>
    </xf>
    <xf numFmtId="0" fontId="99" fillId="0" borderId="69" xfId="5" applyFont="1" applyBorder="1" applyAlignment="1" applyProtection="1">
      <alignment vertical="center" wrapText="1"/>
    </xf>
    <xf numFmtId="0" fontId="91" fillId="7" borderId="0" xfId="0" applyFont="1" applyFill="1">
      <alignment vertical="center"/>
    </xf>
    <xf numFmtId="0" fontId="91" fillId="7" borderId="69" xfId="0" applyFont="1" applyFill="1" applyBorder="1" applyAlignment="1">
      <alignment horizontal="left" vertical="center"/>
    </xf>
    <xf numFmtId="0" fontId="92" fillId="0" borderId="159" xfId="0" applyFont="1" applyFill="1" applyBorder="1">
      <alignment vertical="center"/>
    </xf>
    <xf numFmtId="49" fontId="92" fillId="0" borderId="80" xfId="0" applyNumberFormat="1" applyFont="1" applyBorder="1" applyProtection="1">
      <alignment vertical="center"/>
      <protection locked="0"/>
    </xf>
    <xf numFmtId="0" fontId="92" fillId="0" borderId="101" xfId="0" applyFont="1" applyBorder="1" applyAlignment="1" applyProtection="1">
      <alignment vertical="center" wrapText="1"/>
      <protection locked="0"/>
    </xf>
    <xf numFmtId="0" fontId="92" fillId="0" borderId="69" xfId="0" applyFont="1" applyBorder="1" applyProtection="1">
      <alignment vertical="center"/>
      <protection locked="0"/>
    </xf>
    <xf numFmtId="0" fontId="91" fillId="0" borderId="161" xfId="0" applyFont="1" applyFill="1" applyBorder="1">
      <alignment vertical="center"/>
    </xf>
    <xf numFmtId="0" fontId="52" fillId="0" borderId="0" xfId="0" applyFont="1" applyAlignment="1">
      <alignment horizontal="center" vertical="center"/>
    </xf>
    <xf numFmtId="0" fontId="157" fillId="0" borderId="0" xfId="0" applyFont="1" applyAlignment="1">
      <alignment horizontal="center" vertical="center"/>
    </xf>
    <xf numFmtId="14" fontId="52" fillId="0" borderId="0" xfId="0" applyNumberFormat="1" applyFont="1" applyAlignment="1">
      <alignment horizontal="left" vertical="center"/>
    </xf>
    <xf numFmtId="0" fontId="114" fillId="0" borderId="0" xfId="5" applyFont="1" applyAlignment="1" applyProtection="1">
      <alignment horizontal="left" vertical="center"/>
    </xf>
    <xf numFmtId="0" fontId="42" fillId="0" borderId="0" xfId="5" applyFont="1" applyAlignment="1" applyProtection="1">
      <alignment vertical="top"/>
    </xf>
    <xf numFmtId="0" fontId="41" fillId="0" borderId="69" xfId="5" applyFont="1" applyBorder="1" applyProtection="1">
      <alignment vertical="center"/>
    </xf>
    <xf numFmtId="0" fontId="52" fillId="0" borderId="0" xfId="0" applyFont="1">
      <alignment vertical="center"/>
    </xf>
    <xf numFmtId="0" fontId="114" fillId="0" borderId="0" xfId="5" applyFont="1" applyAlignment="1" applyProtection="1">
      <alignment vertical="center"/>
    </xf>
    <xf numFmtId="0" fontId="31" fillId="0" borderId="71" xfId="0" applyFont="1" applyBorder="1" applyAlignment="1" applyProtection="1">
      <alignment horizontal="center" vertical="center"/>
      <protection locked="0"/>
    </xf>
    <xf numFmtId="0" fontId="33" fillId="4" borderId="96" xfId="0" applyFont="1" applyFill="1" applyBorder="1">
      <alignment vertical="center"/>
    </xf>
    <xf numFmtId="0" fontId="33" fillId="4" borderId="97" xfId="0" applyFont="1" applyFill="1" applyBorder="1">
      <alignment vertical="center"/>
    </xf>
    <xf numFmtId="0" fontId="33" fillId="4" borderId="98" xfId="0" applyFont="1" applyFill="1" applyBorder="1">
      <alignment vertical="center"/>
    </xf>
    <xf numFmtId="0" fontId="81" fillId="0" borderId="0" xfId="0" applyFont="1" applyAlignment="1">
      <alignment horizontal="center" vertical="center" wrapText="1"/>
    </xf>
    <xf numFmtId="0" fontId="51" fillId="0" borderId="0" xfId="5" applyFont="1" applyAlignment="1">
      <alignment horizontal="left" vertical="center"/>
    </xf>
    <xf numFmtId="14" fontId="31" fillId="0" borderId="0" xfId="5" applyNumberFormat="1" applyFont="1" applyAlignment="1" applyProtection="1">
      <alignment horizontal="left" vertical="center"/>
    </xf>
    <xf numFmtId="0" fontId="33" fillId="9" borderId="96" xfId="0" applyFont="1" applyFill="1" applyBorder="1">
      <alignment vertical="center"/>
    </xf>
    <xf numFmtId="0" fontId="33" fillId="9" borderId="97" xfId="0" applyFont="1" applyFill="1" applyBorder="1">
      <alignment vertical="center"/>
    </xf>
    <xf numFmtId="0" fontId="33" fillId="9" borderId="98" xfId="0" applyFont="1" applyFill="1" applyBorder="1">
      <alignment vertical="center"/>
    </xf>
    <xf numFmtId="0" fontId="41" fillId="0" borderId="80" xfId="5" applyFont="1" applyBorder="1" applyAlignment="1">
      <alignment horizontal="left" vertical="center"/>
    </xf>
    <xf numFmtId="0" fontId="41" fillId="0" borderId="74" xfId="5" applyFont="1" applyBorder="1" applyAlignment="1">
      <alignment horizontal="left" vertical="center"/>
    </xf>
    <xf numFmtId="0" fontId="31" fillId="0" borderId="101" xfId="0" applyFont="1" applyBorder="1" applyAlignment="1">
      <alignment horizontal="left" vertical="top" wrapText="1"/>
    </xf>
    <xf numFmtId="0" fontId="31" fillId="0" borderId="102" xfId="0" applyFont="1" applyBorder="1" applyAlignment="1">
      <alignment horizontal="left" vertical="top" wrapText="1"/>
    </xf>
    <xf numFmtId="0" fontId="31" fillId="0" borderId="144" xfId="0" applyFont="1" applyBorder="1" applyAlignment="1">
      <alignment horizontal="left" vertical="center" wrapText="1"/>
    </xf>
    <xf numFmtId="0" fontId="31" fillId="0" borderId="70" xfId="0" applyFont="1" applyBorder="1" applyAlignment="1">
      <alignment horizontal="left" vertical="center" wrapText="1"/>
    </xf>
    <xf numFmtId="0" fontId="41" fillId="0" borderId="96" xfId="5" applyFont="1" applyBorder="1" applyAlignment="1">
      <alignment horizontal="left" vertical="center"/>
    </xf>
    <xf numFmtId="0" fontId="41" fillId="0" borderId="97" xfId="5" applyFont="1" applyBorder="1" applyAlignment="1">
      <alignment horizontal="left" vertical="center"/>
    </xf>
    <xf numFmtId="0" fontId="124" fillId="8" borderId="80" xfId="5" applyFont="1" applyFill="1" applyBorder="1" applyAlignment="1">
      <alignment horizontal="left" vertical="center"/>
    </xf>
    <xf numFmtId="0" fontId="124" fillId="8" borderId="74" xfId="5" applyFont="1" applyFill="1" applyBorder="1" applyAlignment="1">
      <alignment horizontal="left" vertical="center"/>
    </xf>
    <xf numFmtId="0" fontId="41" fillId="0" borderId="76" xfId="5" applyFont="1" applyBorder="1" applyAlignment="1">
      <alignment horizontal="left" vertical="center"/>
    </xf>
    <xf numFmtId="0" fontId="41" fillId="0" borderId="77" xfId="5" applyFont="1" applyBorder="1" applyAlignment="1">
      <alignment horizontal="left" vertical="center"/>
    </xf>
    <xf numFmtId="0" fontId="117" fillId="0" borderId="96" xfId="5" applyFont="1" applyBorder="1" applyAlignment="1">
      <alignment horizontal="left" vertical="center"/>
    </xf>
    <xf numFmtId="0" fontId="117" fillId="0" borderId="97" xfId="5" applyFont="1" applyBorder="1" applyAlignment="1">
      <alignment horizontal="left" vertical="center"/>
    </xf>
    <xf numFmtId="0" fontId="117" fillId="0" borderId="98" xfId="5" applyFont="1" applyBorder="1" applyAlignment="1">
      <alignment horizontal="left" vertical="center"/>
    </xf>
    <xf numFmtId="0" fontId="4" fillId="0" borderId="9" xfId="0" applyFont="1" applyBorder="1">
      <alignment vertical="center"/>
    </xf>
    <xf numFmtId="0" fontId="4" fillId="0" borderId="10" xfId="0" applyFont="1" applyBorder="1">
      <alignment vertical="center"/>
    </xf>
    <xf numFmtId="0" fontId="4" fillId="0" borderId="11" xfId="0" applyFont="1" applyBorder="1">
      <alignment vertical="center"/>
    </xf>
    <xf numFmtId="0" fontId="76" fillId="0" borderId="10" xfId="0" applyFont="1" applyBorder="1" applyAlignment="1">
      <alignment horizontal="center" vertical="center"/>
    </xf>
    <xf numFmtId="0" fontId="9" fillId="0" borderId="10" xfId="0" applyFont="1" applyBorder="1" applyAlignment="1">
      <alignment horizontal="center" vertical="center"/>
    </xf>
    <xf numFmtId="0" fontId="9" fillId="0" borderId="138" xfId="0" applyFont="1" applyBorder="1" applyAlignment="1">
      <alignment horizontal="center" vertical="center"/>
    </xf>
    <xf numFmtId="0" fontId="51" fillId="0" borderId="110" xfId="5" applyFont="1" applyBorder="1" applyAlignment="1" applyProtection="1">
      <alignment vertical="center"/>
    </xf>
    <xf numFmtId="178" fontId="6" fillId="0" borderId="0" xfId="0" applyNumberFormat="1" applyFont="1" applyAlignment="1">
      <alignment horizontal="right" vertical="center"/>
    </xf>
    <xf numFmtId="178" fontId="6" fillId="0" borderId="108" xfId="0" applyNumberFormat="1" applyFont="1" applyBorder="1" applyAlignment="1">
      <alignment horizontal="right" vertical="center"/>
    </xf>
    <xf numFmtId="0" fontId="9" fillId="0" borderId="2" xfId="0" applyFont="1" applyBorder="1" applyAlignment="1">
      <alignment horizontal="center" vertical="center" wrapText="1"/>
    </xf>
    <xf numFmtId="0" fontId="9" fillId="0" borderId="147" xfId="0" applyFont="1" applyBorder="1" applyAlignment="1">
      <alignment horizontal="center" vertical="center" wrapText="1"/>
    </xf>
    <xf numFmtId="0" fontId="24" fillId="0" borderId="0" xfId="0" applyFont="1" applyAlignment="1">
      <alignment horizontal="left" vertical="center" wrapText="1"/>
    </xf>
    <xf numFmtId="0" fontId="23" fillId="0" borderId="0" xfId="0" applyFont="1" applyAlignment="1">
      <alignment horizontal="left" vertical="center"/>
    </xf>
    <xf numFmtId="0" fontId="9" fillId="0" borderId="0" xfId="0" applyFont="1" applyAlignment="1">
      <alignment vertical="center" wrapText="1"/>
    </xf>
    <xf numFmtId="0" fontId="69" fillId="0" borderId="0" xfId="0" applyFont="1" applyAlignment="1">
      <alignment horizontal="distributed" vertical="center"/>
    </xf>
    <xf numFmtId="0" fontId="23" fillId="0" borderId="0" xfId="0" applyFont="1" applyAlignment="1">
      <alignment horizontal="left" vertical="center" wrapText="1"/>
    </xf>
    <xf numFmtId="0" fontId="18" fillId="0" borderId="0" xfId="0" applyFont="1" applyAlignment="1">
      <alignment horizontal="left" vertical="center"/>
    </xf>
    <xf numFmtId="0" fontId="4" fillId="0" borderId="54" xfId="0" applyFont="1" applyBorder="1" applyAlignment="1">
      <alignment horizontal="left" vertical="center" wrapText="1"/>
    </xf>
    <xf numFmtId="0" fontId="27" fillId="0" borderId="54" xfId="0" applyFont="1" applyBorder="1" applyAlignment="1">
      <alignment horizontal="left" vertical="center" wrapText="1"/>
    </xf>
    <xf numFmtId="0" fontId="4" fillId="0" borderId="63" xfId="0" applyFont="1" applyBorder="1" applyAlignment="1">
      <alignment horizontal="left" vertical="center" wrapText="1"/>
    </xf>
    <xf numFmtId="0" fontId="4" fillId="0" borderId="67" xfId="0" applyFont="1" applyBorder="1" applyAlignment="1">
      <alignment horizontal="left" vertical="center" wrapText="1"/>
    </xf>
    <xf numFmtId="0" fontId="4" fillId="0" borderId="63"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182" fontId="4" fillId="0" borderId="0" xfId="0" applyNumberFormat="1" applyFont="1" applyAlignment="1">
      <alignment horizontal="left" vertical="center"/>
    </xf>
    <xf numFmtId="0" fontId="4" fillId="0" borderId="0" xfId="0" applyFont="1" applyAlignment="1">
      <alignment horizontal="left" vertical="center"/>
    </xf>
    <xf numFmtId="0" fontId="9" fillId="0" borderId="0" xfId="0" applyFont="1" applyAlignment="1">
      <alignment horizontal="left" vertical="center"/>
    </xf>
    <xf numFmtId="0" fontId="9" fillId="0" borderId="2" xfId="0" applyFont="1" applyBorder="1" applyAlignment="1">
      <alignment vertical="center" wrapText="1"/>
    </xf>
    <xf numFmtId="0" fontId="9" fillId="0" borderId="147"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distributed" vertical="center" wrapText="1"/>
    </xf>
    <xf numFmtId="0" fontId="4" fillId="0" borderId="0" xfId="0" applyFont="1" applyAlignment="1">
      <alignment horizontal="distributed" vertical="center"/>
    </xf>
    <xf numFmtId="0" fontId="9" fillId="0" borderId="58" xfId="0" applyFont="1" applyBorder="1" applyAlignment="1">
      <alignment vertical="center" wrapText="1"/>
    </xf>
    <xf numFmtId="0" fontId="9" fillId="0" borderId="247" xfId="0" applyFont="1" applyBorder="1" applyAlignment="1">
      <alignment vertical="center" wrapText="1"/>
    </xf>
    <xf numFmtId="0" fontId="9" fillId="0" borderId="27" xfId="0" applyFont="1" applyBorder="1" applyAlignment="1">
      <alignment vertical="center" wrapText="1"/>
    </xf>
    <xf numFmtId="0" fontId="9" fillId="0" borderId="249" xfId="0" applyFont="1" applyBorder="1" applyAlignment="1">
      <alignment vertical="center" wrapText="1"/>
    </xf>
    <xf numFmtId="0" fontId="4" fillId="0" borderId="65" xfId="0" applyFont="1" applyBorder="1" applyAlignment="1">
      <alignment vertical="center" wrapText="1"/>
    </xf>
    <xf numFmtId="0" fontId="4" fillId="0" borderId="146" xfId="0" applyFont="1" applyBorder="1" applyAlignment="1">
      <alignment vertical="center" wrapText="1"/>
    </xf>
    <xf numFmtId="0" fontId="9" fillId="0" borderId="5" xfId="0" applyFont="1" applyBorder="1" applyAlignment="1">
      <alignment horizontal="center" vertical="center"/>
    </xf>
    <xf numFmtId="0" fontId="9" fillId="0" borderId="248" xfId="0" applyFont="1" applyBorder="1" applyAlignment="1">
      <alignment horizontal="center" vertical="center"/>
    </xf>
    <xf numFmtId="0" fontId="4" fillId="0" borderId="2" xfId="0" applyFont="1" applyBorder="1" applyAlignment="1">
      <alignment vertical="center" wrapText="1"/>
    </xf>
    <xf numFmtId="0" fontId="4" fillId="0" borderId="147" xfId="0" applyFont="1" applyBorder="1" applyAlignment="1">
      <alignment vertical="center" wrapText="1"/>
    </xf>
    <xf numFmtId="0" fontId="70" fillId="0" borderId="0" xfId="0" applyFont="1" applyAlignment="1">
      <alignment horizontal="left" vertical="center" wrapText="1"/>
    </xf>
    <xf numFmtId="0" fontId="4" fillId="0" borderId="61" xfId="0" applyFont="1" applyBorder="1">
      <alignment vertical="center"/>
    </xf>
    <xf numFmtId="0" fontId="4" fillId="0" borderId="169" xfId="0" applyFont="1" applyBorder="1">
      <alignment vertical="center"/>
    </xf>
    <xf numFmtId="0" fontId="4" fillId="0" borderId="66" xfId="0" applyFont="1" applyBorder="1">
      <alignment vertical="center"/>
    </xf>
    <xf numFmtId="0" fontId="4" fillId="0" borderId="171" xfId="0" applyFont="1" applyBorder="1">
      <alignment vertical="center"/>
    </xf>
    <xf numFmtId="0" fontId="4" fillId="0" borderId="58" xfId="0" applyFont="1" applyBorder="1">
      <alignment vertical="center"/>
    </xf>
    <xf numFmtId="0" fontId="4" fillId="0" borderId="170" xfId="0" applyFont="1" applyBorder="1">
      <alignment vertical="center"/>
    </xf>
    <xf numFmtId="0" fontId="4" fillId="0" borderId="27" xfId="0" applyFont="1" applyBorder="1">
      <alignment vertical="center"/>
    </xf>
    <xf numFmtId="0" fontId="4" fillId="0" borderId="172" xfId="0" applyFont="1" applyBorder="1">
      <alignment vertical="center"/>
    </xf>
    <xf numFmtId="0" fontId="76" fillId="0" borderId="57" xfId="4" applyNumberFormat="1" applyFont="1" applyBorder="1" applyAlignment="1" applyProtection="1">
      <alignment vertical="center" wrapText="1"/>
    </xf>
    <xf numFmtId="0" fontId="76" fillId="0" borderId="148" xfId="4" applyNumberFormat="1" applyFont="1" applyBorder="1" applyAlignment="1" applyProtection="1">
      <alignment vertical="center" wrapText="1"/>
    </xf>
    <xf numFmtId="0" fontId="74" fillId="0" borderId="63" xfId="0" applyFont="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0" fontId="74" fillId="0" borderId="141" xfId="0" applyFont="1" applyBorder="1" applyAlignment="1">
      <alignment horizontal="left" vertical="center" wrapText="1"/>
    </xf>
    <xf numFmtId="0" fontId="74" fillId="0" borderId="0" xfId="0" applyFont="1" applyAlignment="1">
      <alignment horizontal="left" vertical="center" wrapText="1"/>
    </xf>
    <xf numFmtId="0" fontId="74" fillId="0" borderId="6" xfId="0" applyFont="1" applyBorder="1" applyAlignment="1">
      <alignment horizontal="left" vertical="center" wrapText="1"/>
    </xf>
    <xf numFmtId="0" fontId="74" fillId="0" borderId="142" xfId="0" applyFont="1" applyBorder="1" applyAlignment="1">
      <alignment horizontal="left" vertical="center" wrapText="1"/>
    </xf>
    <xf numFmtId="0" fontId="74" fillId="0" borderId="18" xfId="0" applyFont="1" applyBorder="1" applyAlignment="1">
      <alignment horizontal="left" vertical="center" wrapText="1"/>
    </xf>
    <xf numFmtId="0" fontId="74" fillId="0" borderId="143" xfId="0" applyFont="1" applyBorder="1" applyAlignment="1">
      <alignment horizontal="left" vertical="center" wrapText="1"/>
    </xf>
    <xf numFmtId="0" fontId="4" fillId="0" borderId="9" xfId="0" applyFont="1" applyBorder="1" applyAlignment="1">
      <alignment vertical="center" wrapText="1"/>
    </xf>
    <xf numFmtId="0" fontId="4" fillId="0" borderId="20" xfId="0" applyFont="1" applyBorder="1" applyAlignment="1">
      <alignment vertical="center" wrapText="1"/>
    </xf>
    <xf numFmtId="0" fontId="1" fillId="0" borderId="2"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5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137" xfId="0" applyFont="1" applyBorder="1" applyAlignment="1" applyProtection="1">
      <alignment horizontal="left" vertical="center"/>
      <protection locked="0"/>
    </xf>
    <xf numFmtId="0" fontId="1" fillId="0" borderId="18" xfId="0" applyFont="1" applyBorder="1" applyAlignment="1" applyProtection="1">
      <alignment horizontal="left" vertical="center"/>
      <protection locked="0"/>
    </xf>
    <xf numFmtId="0" fontId="1" fillId="0" borderId="19" xfId="0" applyFont="1" applyBorder="1" applyAlignment="1" applyProtection="1">
      <alignment horizontal="left" vertical="center"/>
      <protection locked="0"/>
    </xf>
    <xf numFmtId="0" fontId="76" fillId="0" borderId="10" xfId="0" applyFont="1" applyBorder="1" applyAlignment="1">
      <alignment horizontal="center" vertical="center" wrapText="1"/>
    </xf>
    <xf numFmtId="0" fontId="9" fillId="0" borderId="149" xfId="0" applyFont="1" applyBorder="1" applyAlignment="1">
      <alignment horizontal="center" vertical="center" wrapText="1"/>
    </xf>
    <xf numFmtId="0" fontId="76" fillId="0" borderId="149" xfId="0" applyFont="1" applyBorder="1" applyAlignment="1">
      <alignment horizontal="center" vertical="center" wrapText="1"/>
    </xf>
    <xf numFmtId="0" fontId="76" fillId="0" borderId="27" xfId="4" applyNumberFormat="1" applyFont="1" applyBorder="1" applyAlignment="1" applyProtection="1">
      <alignment vertical="center" wrapText="1"/>
    </xf>
    <xf numFmtId="0" fontId="76" fillId="0" borderId="28" xfId="4" applyNumberFormat="1" applyFont="1" applyBorder="1" applyAlignment="1" applyProtection="1">
      <alignment vertical="center" wrapText="1"/>
    </xf>
    <xf numFmtId="0" fontId="76" fillId="0" borderId="250" xfId="4" applyNumberFormat="1" applyFont="1" applyBorder="1" applyAlignment="1" applyProtection="1">
      <alignment vertical="center" wrapText="1"/>
    </xf>
    <xf numFmtId="0" fontId="74" fillId="0" borderId="3" xfId="4" applyNumberFormat="1" applyFont="1" applyBorder="1" applyAlignment="1" applyProtection="1">
      <alignment vertical="center" wrapText="1"/>
    </xf>
    <xf numFmtId="0" fontId="74" fillId="0" borderId="55" xfId="4" applyNumberFormat="1" applyFont="1" applyBorder="1" applyAlignment="1" applyProtection="1">
      <alignment vertical="center" wrapText="1"/>
    </xf>
    <xf numFmtId="0" fontId="76" fillId="0" borderId="27" xfId="0" applyFont="1" applyBorder="1" applyAlignment="1">
      <alignment vertical="center" wrapText="1"/>
    </xf>
    <xf numFmtId="0" fontId="76" fillId="0" borderId="28" xfId="0" applyFont="1" applyBorder="1" applyAlignment="1">
      <alignment vertical="center" wrapText="1"/>
    </xf>
    <xf numFmtId="0" fontId="76" fillId="0" borderId="250" xfId="0" applyFont="1" applyBorder="1" applyAlignment="1">
      <alignment vertical="center" wrapText="1"/>
    </xf>
    <xf numFmtId="0" fontId="9" fillId="0" borderId="9" xfId="0" applyFont="1" applyBorder="1" applyAlignment="1">
      <alignment horizontal="center" vertical="center"/>
    </xf>
    <xf numFmtId="0" fontId="9" fillId="0" borderId="145" xfId="0" applyFont="1" applyBorder="1" applyAlignment="1">
      <alignment horizontal="center" vertical="center"/>
    </xf>
    <xf numFmtId="0" fontId="9" fillId="0" borderId="9" xfId="0" applyFont="1" applyBorder="1">
      <alignment vertical="center"/>
    </xf>
    <xf numFmtId="0" fontId="76" fillId="0" borderId="3" xfId="0" applyFont="1" applyBorder="1" applyAlignment="1">
      <alignment vertical="center" wrapText="1"/>
    </xf>
    <xf numFmtId="0" fontId="76" fillId="0" borderId="55" xfId="0" applyFont="1" applyBorder="1" applyAlignment="1">
      <alignment vertical="center" wrapText="1"/>
    </xf>
    <xf numFmtId="38" fontId="4" fillId="0" borderId="63" xfId="4" applyFont="1" applyBorder="1" applyAlignment="1" applyProtection="1">
      <alignment horizontal="left" vertical="center" wrapText="1"/>
    </xf>
    <xf numFmtId="38" fontId="4" fillId="0" borderId="3" xfId="4" applyFont="1" applyBorder="1" applyAlignment="1" applyProtection="1">
      <alignment horizontal="left" vertical="center" wrapText="1"/>
    </xf>
    <xf numFmtId="38" fontId="4" fillId="0" borderId="4" xfId="4" applyFont="1" applyBorder="1" applyAlignment="1" applyProtection="1">
      <alignment horizontal="left" vertical="center" wrapText="1"/>
    </xf>
    <xf numFmtId="38" fontId="4" fillId="0" borderId="141" xfId="4" applyFont="1" applyBorder="1" applyAlignment="1" applyProtection="1">
      <alignment horizontal="left" vertical="center" wrapText="1"/>
    </xf>
    <xf numFmtId="38" fontId="4" fillId="0" borderId="0" xfId="4" applyFont="1" applyBorder="1" applyAlignment="1" applyProtection="1">
      <alignment horizontal="left" vertical="center" wrapText="1"/>
    </xf>
    <xf numFmtId="38" fontId="4" fillId="0" borderId="6" xfId="4" applyFont="1" applyBorder="1" applyAlignment="1" applyProtection="1">
      <alignment horizontal="left"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4" fillId="0" borderId="2" xfId="0" applyFont="1" applyBorder="1">
      <alignment vertical="center"/>
    </xf>
    <xf numFmtId="0" fontId="4" fillId="0" borderId="25" xfId="0" applyFont="1" applyBorder="1">
      <alignment vertical="center"/>
    </xf>
    <xf numFmtId="182" fontId="9" fillId="0" borderId="3" xfId="0" applyNumberFormat="1" applyFont="1" applyBorder="1" applyAlignment="1">
      <alignment horizontal="left" vertical="center"/>
    </xf>
    <xf numFmtId="182" fontId="9" fillId="0" borderId="55" xfId="0" applyNumberFormat="1" applyFont="1" applyBorder="1" applyAlignment="1">
      <alignment horizontal="left" vertical="center"/>
    </xf>
    <xf numFmtId="0" fontId="111" fillId="0" borderId="110" xfId="5" applyFont="1" applyBorder="1" applyAlignment="1" applyProtection="1">
      <alignment horizontal="center" vertical="center"/>
    </xf>
    <xf numFmtId="0" fontId="4" fillId="0" borderId="46" xfId="0" applyFont="1" applyBorder="1" applyAlignment="1">
      <alignment horizontal="left" vertical="center" wrapText="1"/>
    </xf>
    <xf numFmtId="0" fontId="4" fillId="0" borderId="68" xfId="0" applyFont="1" applyBorder="1" applyAlignment="1">
      <alignment horizontal="left" vertical="center" wrapText="1"/>
    </xf>
    <xf numFmtId="0" fontId="9" fillId="0" borderId="2" xfId="0" applyFont="1" applyBorder="1">
      <alignment vertical="center"/>
    </xf>
    <xf numFmtId="0" fontId="9" fillId="0" borderId="147" xfId="0" applyFont="1" applyBorder="1">
      <alignment vertical="center"/>
    </xf>
    <xf numFmtId="0" fontId="6" fillId="0" borderId="9" xfId="0" applyFont="1" applyBorder="1">
      <alignment vertical="center"/>
    </xf>
    <xf numFmtId="0" fontId="6" fillId="0" borderId="145" xfId="0" applyFont="1" applyBorder="1">
      <alignment vertical="center"/>
    </xf>
    <xf numFmtId="0" fontId="27" fillId="0" borderId="64" xfId="0" applyFont="1" applyBorder="1" applyAlignment="1">
      <alignment horizontal="left" vertical="center" wrapText="1" shrinkToFit="1"/>
    </xf>
    <xf numFmtId="0" fontId="74" fillId="0" borderId="3" xfId="0" applyFont="1" applyBorder="1" applyAlignment="1">
      <alignment vertical="center" wrapText="1"/>
    </xf>
    <xf numFmtId="0" fontId="74" fillId="0" borderId="55" xfId="0" applyFont="1" applyBorder="1" applyAlignment="1">
      <alignment vertical="center" wrapText="1"/>
    </xf>
    <xf numFmtId="182" fontId="9" fillId="0" borderId="57" xfId="4" applyNumberFormat="1" applyFont="1" applyFill="1" applyBorder="1" applyAlignment="1" applyProtection="1">
      <alignment horizontal="left" vertical="center"/>
    </xf>
    <xf numFmtId="182" fontId="9" fillId="0" borderId="148" xfId="4" applyNumberFormat="1" applyFont="1" applyFill="1" applyBorder="1" applyAlignment="1" applyProtection="1">
      <alignment horizontal="left" vertical="center"/>
    </xf>
    <xf numFmtId="0" fontId="3" fillId="0" borderId="0" xfId="0" applyFont="1" applyAlignment="1">
      <alignment horizontal="center" vertical="center"/>
    </xf>
    <xf numFmtId="0" fontId="3" fillId="0" borderId="18" xfId="0" applyFont="1" applyBorder="1" applyAlignment="1">
      <alignment horizontal="center" vertical="center"/>
    </xf>
    <xf numFmtId="14" fontId="3" fillId="0" borderId="0" xfId="0" applyNumberFormat="1" applyFont="1" applyAlignment="1">
      <alignment horizontal="left" vertical="center"/>
    </xf>
    <xf numFmtId="0" fontId="3" fillId="0" borderId="0" xfId="0" applyFont="1" applyAlignment="1">
      <alignment horizontal="left" vertical="center"/>
    </xf>
    <xf numFmtId="0" fontId="3" fillId="0" borderId="18" xfId="0" applyFont="1" applyBorder="1" applyAlignment="1">
      <alignment horizontal="left" vertical="center"/>
    </xf>
    <xf numFmtId="0" fontId="35" fillId="0" borderId="20" xfId="0" applyFont="1" applyBorder="1" applyAlignment="1">
      <alignment horizontal="center" vertical="center"/>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47" xfId="0" applyFont="1" applyBorder="1" applyAlignment="1">
      <alignment horizontal="left" vertical="center" shrinkToFit="1"/>
    </xf>
    <xf numFmtId="0" fontId="9" fillId="0" borderId="52" xfId="0" applyFont="1" applyBorder="1" applyAlignment="1">
      <alignment horizontal="left" vertical="center" shrinkToFit="1"/>
    </xf>
    <xf numFmtId="0" fontId="9" fillId="0" borderId="9" xfId="4" applyNumberFormat="1" applyFont="1" applyFill="1" applyBorder="1" applyAlignment="1" applyProtection="1">
      <alignment horizontal="right" vertical="center" shrinkToFit="1"/>
    </xf>
    <xf numFmtId="0" fontId="9" fillId="0" borderId="10" xfId="4" applyNumberFormat="1" applyFont="1" applyFill="1" applyBorder="1" applyAlignment="1" applyProtection="1">
      <alignment horizontal="right" vertical="center" shrinkToFit="1"/>
    </xf>
    <xf numFmtId="176" fontId="9" fillId="0" borderId="10" xfId="0" applyNumberFormat="1" applyFont="1" applyBorder="1" applyAlignment="1" applyProtection="1">
      <alignment vertical="center" wrapText="1"/>
      <protection locked="0"/>
    </xf>
    <xf numFmtId="176" fontId="9" fillId="0" borderId="11" xfId="0" applyNumberFormat="1" applyFont="1" applyBorder="1" applyAlignment="1" applyProtection="1">
      <alignment vertical="center" wrapText="1"/>
      <protection locked="0"/>
    </xf>
    <xf numFmtId="0" fontId="9" fillId="0" borderId="20" xfId="0" applyFont="1" applyBorder="1" applyAlignment="1">
      <alignment horizontal="left" vertical="center" wrapText="1"/>
    </xf>
    <xf numFmtId="0" fontId="9" fillId="0" borderId="20" xfId="0" applyFont="1" applyBorder="1" applyAlignment="1">
      <alignment horizontal="left" vertical="center"/>
    </xf>
    <xf numFmtId="0" fontId="11" fillId="0" borderId="0" xfId="0" applyFont="1" applyAlignment="1">
      <alignment horizontal="center" vertical="center"/>
    </xf>
    <xf numFmtId="0" fontId="9" fillId="0" borderId="50" xfId="0" applyFont="1" applyBorder="1" applyAlignment="1">
      <alignment horizontal="right" vertical="center"/>
    </xf>
    <xf numFmtId="0" fontId="9" fillId="0" borderId="39" xfId="0" applyFont="1" applyBorder="1" applyAlignment="1">
      <alignment horizontal="right" vertical="center"/>
    </xf>
    <xf numFmtId="0" fontId="51" fillId="0" borderId="110" xfId="5" applyNumberFormat="1" applyFont="1" applyBorder="1" applyAlignment="1" applyProtection="1">
      <alignment vertical="center"/>
    </xf>
    <xf numFmtId="0" fontId="51" fillId="0" borderId="0" xfId="5" applyNumberFormat="1" applyFont="1" applyAlignment="1" applyProtection="1">
      <alignment horizontal="center" vertical="center"/>
    </xf>
    <xf numFmtId="0" fontId="9" fillId="0" borderId="0" xfId="0" applyFont="1">
      <alignment vertical="center"/>
    </xf>
    <xf numFmtId="0" fontId="9" fillId="0" borderId="11" xfId="0" applyFont="1" applyBorder="1" applyAlignment="1">
      <alignment horizontal="right" vertical="center" wrapText="1"/>
    </xf>
    <xf numFmtId="0" fontId="9" fillId="0" borderId="20" xfId="0" applyFont="1" applyBorder="1" applyAlignment="1">
      <alignment horizontal="right" vertical="center" wrapText="1"/>
    </xf>
    <xf numFmtId="0" fontId="9" fillId="0" borderId="9" xfId="0" applyFont="1" applyBorder="1" applyAlignment="1">
      <alignment horizontal="right" vertical="center" wrapText="1"/>
    </xf>
    <xf numFmtId="0" fontId="76" fillId="0" borderId="20" xfId="0" applyFont="1" applyBorder="1" applyAlignment="1">
      <alignment horizontal="center" vertical="center"/>
    </xf>
    <xf numFmtId="0" fontId="9" fillId="0" borderId="39" xfId="0" applyFont="1" applyBorder="1" applyAlignment="1">
      <alignment horizontal="left" vertical="center"/>
    </xf>
    <xf numFmtId="0" fontId="9" fillId="0" borderId="40" xfId="0" applyFont="1" applyBorder="1" applyAlignment="1">
      <alignment horizontal="lef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14" fontId="9" fillId="0" borderId="84" xfId="0" applyNumberFormat="1" applyFont="1" applyBorder="1">
      <alignment vertical="center"/>
    </xf>
    <xf numFmtId="14" fontId="9" fillId="0" borderId="47" xfId="0" applyNumberFormat="1" applyFont="1" applyBorder="1">
      <alignment vertical="center"/>
    </xf>
    <xf numFmtId="14" fontId="9" fillId="0" borderId="52" xfId="0" applyNumberFormat="1" applyFont="1" applyBorder="1">
      <alignment vertical="center"/>
    </xf>
    <xf numFmtId="176" fontId="9" fillId="0" borderId="10" xfId="0" applyNumberFormat="1" applyFont="1" applyBorder="1" applyAlignment="1" applyProtection="1">
      <alignment horizontal="right" vertical="center" wrapText="1"/>
      <protection locked="0"/>
    </xf>
    <xf numFmtId="176" fontId="9" fillId="0" borderId="136" xfId="0" applyNumberFormat="1" applyFont="1" applyBorder="1" applyAlignment="1" applyProtection="1">
      <alignment horizontal="right" vertical="center" wrapText="1"/>
      <protection locked="0"/>
    </xf>
    <xf numFmtId="14" fontId="76" fillId="0" borderId="84" xfId="0" applyNumberFormat="1" applyFont="1" applyBorder="1">
      <alignment vertical="center"/>
    </xf>
    <xf numFmtId="14" fontId="76" fillId="0" borderId="47" xfId="0" applyNumberFormat="1" applyFont="1" applyBorder="1">
      <alignment vertical="center"/>
    </xf>
    <xf numFmtId="14" fontId="76" fillId="0" borderId="52" xfId="0" applyNumberFormat="1" applyFont="1" applyBorder="1">
      <alignment vertical="center"/>
    </xf>
    <xf numFmtId="0" fontId="9" fillId="0" borderId="37" xfId="0" applyFont="1" applyBorder="1">
      <alignment vertical="center"/>
    </xf>
    <xf numFmtId="0" fontId="9" fillId="0" borderId="0" xfId="0" applyFont="1" applyAlignment="1">
      <alignment horizontal="center" vertical="center" wrapText="1"/>
    </xf>
    <xf numFmtId="176" fontId="9" fillId="0" borderId="13" xfId="0" applyNumberFormat="1" applyFont="1" applyBorder="1" applyAlignment="1">
      <alignment horizontal="center" vertical="center"/>
    </xf>
    <xf numFmtId="176" fontId="9" fillId="0" borderId="14" xfId="0" applyNumberFormat="1" applyFont="1" applyBorder="1" applyAlignment="1">
      <alignment horizontal="center" vertical="center"/>
    </xf>
    <xf numFmtId="0" fontId="4" fillId="0" borderId="1" xfId="0" applyFont="1" applyBorder="1" applyAlignment="1">
      <alignment horizontal="left" vertical="center" wrapText="1" shrinkToFit="1"/>
    </xf>
    <xf numFmtId="0" fontId="9" fillId="0" borderId="20" xfId="0" applyFont="1" applyBorder="1" applyAlignment="1" applyProtection="1">
      <alignment horizontal="right" vertical="center"/>
      <protection locked="0"/>
    </xf>
    <xf numFmtId="0" fontId="9" fillId="0" borderId="9" xfId="0" applyFont="1" applyBorder="1" applyAlignment="1" applyProtection="1">
      <alignment horizontal="right" vertical="center"/>
      <protection locked="0"/>
    </xf>
    <xf numFmtId="0" fontId="9" fillId="0" borderId="20" xfId="0" applyFont="1" applyBorder="1">
      <alignment vertical="center"/>
    </xf>
    <xf numFmtId="0" fontId="9" fillId="8" borderId="39" xfId="4" applyNumberFormat="1" applyFont="1" applyFill="1" applyBorder="1" applyAlignment="1" applyProtection="1">
      <alignment horizontal="right" vertical="center"/>
    </xf>
    <xf numFmtId="0" fontId="9" fillId="8" borderId="10" xfId="4" applyNumberFormat="1" applyFont="1" applyFill="1" applyBorder="1" applyAlignment="1" applyProtection="1">
      <alignment horizontal="right" vertical="center"/>
    </xf>
    <xf numFmtId="0" fontId="9" fillId="0" borderId="10" xfId="0" applyFont="1" applyBorder="1">
      <alignment vertical="center"/>
    </xf>
    <xf numFmtId="0" fontId="9" fillId="0" borderId="11" xfId="0" applyFont="1" applyBorder="1">
      <alignment vertical="center"/>
    </xf>
    <xf numFmtId="0" fontId="9" fillId="8" borderId="1" xfId="0" applyFont="1" applyFill="1" applyBorder="1">
      <alignment vertical="center"/>
    </xf>
    <xf numFmtId="0" fontId="9" fillId="8" borderId="7" xfId="0" applyFont="1" applyFill="1" applyBorder="1">
      <alignment vertical="center"/>
    </xf>
    <xf numFmtId="0" fontId="9" fillId="0" borderId="47" xfId="4" applyNumberFormat="1" applyFont="1" applyFill="1" applyBorder="1" applyAlignment="1" applyProtection="1">
      <alignment horizontal="right" vertical="center"/>
    </xf>
    <xf numFmtId="0" fontId="9" fillId="0" borderId="41" xfId="0" applyFont="1" applyBorder="1" applyAlignment="1" applyProtection="1">
      <alignment horizontal="right" vertical="center"/>
      <protection locked="0"/>
    </xf>
    <xf numFmtId="0" fontId="6" fillId="0" borderId="0" xfId="0" applyFont="1" applyAlignment="1">
      <alignment horizontal="center" vertical="center"/>
    </xf>
    <xf numFmtId="0" fontId="6" fillId="0" borderId="6" xfId="0" applyFont="1" applyBorder="1" applyAlignment="1">
      <alignment horizontal="center" vertical="center"/>
    </xf>
    <xf numFmtId="0" fontId="9" fillId="8" borderId="47" xfId="0" applyFont="1" applyFill="1" applyBorder="1">
      <alignment vertical="center"/>
    </xf>
    <xf numFmtId="0" fontId="9" fillId="8" borderId="135" xfId="0" applyFont="1" applyFill="1" applyBorder="1">
      <alignment vertical="center"/>
    </xf>
    <xf numFmtId="0" fontId="9" fillId="0" borderId="5" xfId="0" applyFont="1" applyBorder="1" applyAlignment="1">
      <alignment horizontal="left" vertical="center"/>
    </xf>
    <xf numFmtId="0" fontId="9" fillId="0" borderId="47" xfId="0" applyFont="1" applyBorder="1">
      <alignment vertical="center"/>
    </xf>
    <xf numFmtId="0" fontId="9" fillId="0" borderId="52" xfId="0" applyFont="1" applyBorder="1">
      <alignment vertical="center"/>
    </xf>
    <xf numFmtId="0" fontId="9" fillId="0" borderId="42" xfId="0" applyFont="1" applyBorder="1" applyAlignment="1">
      <alignment horizontal="right" vertical="center"/>
    </xf>
    <xf numFmtId="0" fontId="9" fillId="0" borderId="44" xfId="0" applyFont="1" applyBorder="1" applyAlignment="1">
      <alignment horizontal="right" vertical="center"/>
    </xf>
    <xf numFmtId="0" fontId="9" fillId="0" borderId="41" xfId="0" applyFont="1" applyBorder="1" applyAlignment="1">
      <alignment horizontal="right" vertical="center"/>
    </xf>
    <xf numFmtId="0" fontId="9" fillId="0" borderId="39" xfId="4" applyNumberFormat="1" applyFont="1" applyFill="1" applyBorder="1" applyAlignment="1" applyProtection="1">
      <alignment horizontal="right" vertical="center"/>
    </xf>
    <xf numFmtId="0" fontId="76" fillId="0" borderId="39" xfId="4" applyNumberFormat="1" applyFont="1" applyBorder="1" applyAlignment="1" applyProtection="1">
      <alignment horizontal="right"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2" xfId="0" applyFont="1" applyBorder="1">
      <alignment vertical="center"/>
    </xf>
    <xf numFmtId="0" fontId="9" fillId="0" borderId="39" xfId="0" applyFont="1" applyBorder="1">
      <alignment vertical="center"/>
    </xf>
    <xf numFmtId="0" fontId="9" fillId="0" borderId="43" xfId="0" applyFont="1" applyBorder="1">
      <alignment vertical="center"/>
    </xf>
    <xf numFmtId="0" fontId="9" fillId="0" borderId="44" xfId="0" applyFont="1" applyBorder="1">
      <alignment vertical="center"/>
    </xf>
    <xf numFmtId="0" fontId="9" fillId="0" borderId="41" xfId="0" applyFont="1" applyBorder="1">
      <alignment vertical="center"/>
    </xf>
    <xf numFmtId="0" fontId="9" fillId="0" borderId="45" xfId="0" applyFont="1" applyBorder="1">
      <alignment vertical="center"/>
    </xf>
    <xf numFmtId="0" fontId="11" fillId="0" borderId="20" xfId="0" applyFont="1" applyBorder="1" applyAlignment="1">
      <alignment horizontal="left" vertical="center"/>
    </xf>
    <xf numFmtId="0" fontId="9" fillId="0" borderId="5" xfId="0" applyFont="1" applyBorder="1" applyAlignment="1">
      <alignment horizontal="left"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6" fillId="0" borderId="23" xfId="0" applyFont="1" applyBorder="1" applyAlignment="1">
      <alignment horizontal="left" vertical="center"/>
    </xf>
    <xf numFmtId="0" fontId="9" fillId="0" borderId="39" xfId="0" applyFont="1" applyBorder="1" applyAlignment="1" applyProtection="1">
      <alignment horizontal="right" vertical="center"/>
      <protection locked="0"/>
    </xf>
    <xf numFmtId="0" fontId="9" fillId="8" borderId="82" xfId="4" applyNumberFormat="1" applyFont="1" applyFill="1" applyBorder="1" applyAlignment="1" applyProtection="1">
      <alignment horizontal="right" vertical="center"/>
    </xf>
    <xf numFmtId="0" fontId="9" fillId="8" borderId="11" xfId="0" applyFont="1" applyFill="1" applyBorder="1">
      <alignment vertical="center"/>
    </xf>
    <xf numFmtId="0" fontId="9" fillId="8" borderId="20" xfId="0" applyFont="1" applyFill="1" applyBorder="1">
      <alignment vertical="center"/>
    </xf>
    <xf numFmtId="0" fontId="9" fillId="8" borderId="47" xfId="4" applyNumberFormat="1" applyFont="1" applyFill="1" applyBorder="1" applyAlignment="1" applyProtection="1">
      <alignment horizontal="right" vertical="center"/>
    </xf>
    <xf numFmtId="0" fontId="76" fillId="0" borderId="82" xfId="4" applyNumberFormat="1" applyFont="1" applyFill="1" applyBorder="1" applyAlignment="1" applyProtection="1">
      <alignment horizontal="right" vertical="center"/>
    </xf>
    <xf numFmtId="0" fontId="9" fillId="0" borderId="82" xfId="4" applyNumberFormat="1" applyFont="1" applyFill="1" applyBorder="1" applyAlignment="1" applyProtection="1">
      <alignment horizontal="right" vertical="center"/>
    </xf>
    <xf numFmtId="0" fontId="9" fillId="0" borderId="25" xfId="0" applyFont="1" applyBorder="1" applyAlignment="1">
      <alignment horizontal="left" vertical="center"/>
    </xf>
    <xf numFmtId="0" fontId="9" fillId="0" borderId="82" xfId="0" applyFont="1" applyBorder="1" applyAlignment="1">
      <alignment horizontal="left" vertical="center"/>
    </xf>
    <xf numFmtId="0" fontId="9" fillId="0" borderId="140" xfId="0" applyFont="1" applyBorder="1" applyAlignment="1">
      <alignment horizontal="left" vertical="center"/>
    </xf>
    <xf numFmtId="0" fontId="111" fillId="0" borderId="110" xfId="5" applyNumberFormat="1" applyFont="1" applyBorder="1" applyAlignment="1" applyProtection="1">
      <alignment horizontal="right" vertical="center"/>
    </xf>
    <xf numFmtId="0" fontId="9" fillId="8" borderId="4" xfId="0" applyFont="1" applyFill="1" applyBorder="1">
      <alignment vertical="center"/>
    </xf>
    <xf numFmtId="0" fontId="9" fillId="8" borderId="25" xfId="0" applyFont="1" applyFill="1" applyBorder="1">
      <alignment vertical="center"/>
    </xf>
    <xf numFmtId="0" fontId="9" fillId="0" borderId="0" xfId="0" applyFont="1" applyAlignment="1">
      <alignment horizontal="center"/>
    </xf>
    <xf numFmtId="0" fontId="9" fillId="0" borderId="20" xfId="0" applyFont="1" applyBorder="1" applyAlignment="1">
      <alignment horizontal="center" vertical="center"/>
    </xf>
    <xf numFmtId="0" fontId="9" fillId="0" borderId="82" xfId="0" applyFont="1" applyBorder="1">
      <alignment vertical="center"/>
    </xf>
    <xf numFmtId="0" fontId="9" fillId="0" borderId="140" xfId="0" applyFont="1" applyBorder="1">
      <alignment vertical="center"/>
    </xf>
    <xf numFmtId="0" fontId="9" fillId="0" borderId="10" xfId="0" applyFont="1" applyBorder="1" applyAlignment="1">
      <alignment vertical="center" wrapText="1"/>
    </xf>
    <xf numFmtId="0" fontId="9" fillId="0" borderId="11" xfId="0" applyFont="1" applyBorder="1" applyAlignment="1">
      <alignment vertical="center" wrapText="1"/>
    </xf>
    <xf numFmtId="0" fontId="76" fillId="0" borderId="10" xfId="4" applyNumberFormat="1" applyFont="1" applyFill="1" applyBorder="1" applyAlignment="1" applyProtection="1">
      <alignment horizontal="center" vertical="center"/>
    </xf>
    <xf numFmtId="0" fontId="9" fillId="0" borderId="10" xfId="4" applyNumberFormat="1" applyFont="1" applyFill="1" applyBorder="1" applyAlignment="1" applyProtection="1">
      <alignment horizontal="center" vertical="center"/>
    </xf>
    <xf numFmtId="0" fontId="9" fillId="0" borderId="136" xfId="0" applyFont="1" applyBorder="1" applyAlignment="1">
      <alignment horizontal="left" vertical="center"/>
    </xf>
    <xf numFmtId="0" fontId="9" fillId="0" borderId="2" xfId="0" applyFont="1" applyBorder="1" applyAlignment="1">
      <alignment horizontal="right" vertical="center"/>
    </xf>
    <xf numFmtId="0" fontId="9" fillId="0" borderId="3" xfId="0" applyFont="1" applyBorder="1" applyAlignment="1">
      <alignment horizontal="right" vertical="center"/>
    </xf>
    <xf numFmtId="0" fontId="9" fillId="0" borderId="20" xfId="0" applyFont="1" applyBorder="1" applyAlignment="1">
      <alignment horizontal="right" vertical="center"/>
    </xf>
    <xf numFmtId="0" fontId="9" fillId="0" borderId="9" xfId="0" applyFont="1" applyBorder="1" applyAlignment="1">
      <alignment horizontal="right" vertical="center"/>
    </xf>
    <xf numFmtId="0" fontId="9" fillId="0" borderId="56" xfId="0" applyFont="1" applyBorder="1" applyAlignment="1">
      <alignment horizontal="right" vertical="center" wrapText="1"/>
    </xf>
    <xf numFmtId="0" fontId="9" fillId="0" borderId="57" xfId="0" applyFont="1" applyBorder="1" applyAlignment="1">
      <alignment horizontal="right" vertical="center" wrapText="1"/>
    </xf>
    <xf numFmtId="0" fontId="76" fillId="0" borderId="66" xfId="0" applyFont="1" applyBorder="1" applyAlignment="1">
      <alignment horizontal="right" vertical="center" wrapText="1"/>
    </xf>
    <xf numFmtId="0" fontId="76" fillId="0" borderId="234" xfId="0" applyFont="1" applyBorder="1" applyAlignment="1">
      <alignment horizontal="right" vertical="center" wrapText="1"/>
    </xf>
    <xf numFmtId="0" fontId="9" fillId="0" borderId="10" xfId="0" applyFont="1" applyBorder="1" applyAlignment="1">
      <alignment horizontal="right" vertical="center" wrapText="1"/>
    </xf>
    <xf numFmtId="184" fontId="9" fillId="0" borderId="10" xfId="0" applyNumberFormat="1" applyFont="1" applyBorder="1" applyAlignment="1">
      <alignment horizontal="right" vertical="center" wrapText="1"/>
    </xf>
    <xf numFmtId="0" fontId="9" fillId="0" borderId="9" xfId="0" applyFont="1" applyBorder="1" applyAlignment="1" applyProtection="1">
      <alignment horizontal="right" vertical="center" wrapText="1"/>
      <protection locked="0"/>
    </xf>
    <xf numFmtId="0" fontId="9" fillId="0" borderId="10" xfId="0" applyFont="1" applyBorder="1" applyAlignment="1" applyProtection="1">
      <alignment horizontal="right" vertical="center" wrapText="1"/>
      <protection locked="0"/>
    </xf>
    <xf numFmtId="0" fontId="9" fillId="0" borderId="11" xfId="0" applyFont="1" applyBorder="1" applyAlignment="1">
      <alignment horizontal="center" vertical="center" wrapText="1"/>
    </xf>
    <xf numFmtId="0" fontId="9" fillId="0" borderId="9"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10" xfId="0" applyFont="1" applyBorder="1" applyAlignment="1" applyProtection="1">
      <alignment vertical="center" wrapText="1"/>
      <protection locked="0"/>
    </xf>
    <xf numFmtId="0" fontId="9" fillId="0" borderId="1" xfId="0" applyFont="1" applyBorder="1" applyAlignment="1" applyProtection="1">
      <alignment horizontal="right" vertical="center" wrapText="1"/>
      <protection locked="0"/>
    </xf>
    <xf numFmtId="0" fontId="9" fillId="0" borderId="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1" xfId="0" applyFont="1" applyBorder="1" applyAlignment="1">
      <alignment horizontal="left" vertical="center" wrapText="1"/>
    </xf>
    <xf numFmtId="0" fontId="9" fillId="0" borderId="7" xfId="0" applyFont="1" applyBorder="1" applyAlignment="1">
      <alignment horizontal="left" vertical="center" wrapText="1"/>
    </xf>
    <xf numFmtId="0" fontId="9" fillId="0" borderId="11" xfId="0" applyFont="1" applyBorder="1" applyAlignment="1">
      <alignment horizontal="left" vertical="center" wrapText="1"/>
    </xf>
    <xf numFmtId="0" fontId="9" fillId="0" borderId="166" xfId="0" applyFont="1" applyBorder="1" applyAlignment="1">
      <alignment horizontal="center" vertical="center" wrapText="1"/>
    </xf>
    <xf numFmtId="0" fontId="9" fillId="0" borderId="167" xfId="0" applyFont="1" applyBorder="1" applyAlignment="1">
      <alignment horizontal="center" vertical="center" wrapText="1"/>
    </xf>
    <xf numFmtId="0" fontId="9" fillId="0" borderId="168" xfId="0" applyFont="1" applyBorder="1" applyAlignment="1">
      <alignment horizontal="center" vertical="center" wrapText="1"/>
    </xf>
    <xf numFmtId="0" fontId="76" fillId="0" borderId="10" xfId="0" applyFont="1" applyBorder="1" applyAlignment="1">
      <alignment horizontal="left" vertical="center" wrapText="1"/>
    </xf>
    <xf numFmtId="0" fontId="9" fillId="0" borderId="164" xfId="0" applyFont="1" applyBorder="1" applyAlignment="1">
      <alignment horizontal="left" vertical="center" wrapText="1"/>
    </xf>
    <xf numFmtId="0" fontId="9" fillId="0" borderId="165" xfId="0" applyFont="1" applyBorder="1" applyAlignment="1">
      <alignment horizontal="left"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6"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9" fillId="0" borderId="58" xfId="0" applyFont="1" applyBorder="1" applyAlignment="1" applyProtection="1">
      <alignment horizontal="right" vertical="center" wrapText="1"/>
      <protection locked="0"/>
    </xf>
    <xf numFmtId="0" fontId="9" fillId="0" borderId="59" xfId="0" applyFont="1" applyBorder="1" applyAlignment="1" applyProtection="1">
      <alignment horizontal="right" vertical="center" wrapText="1"/>
      <protection locked="0"/>
    </xf>
    <xf numFmtId="0" fontId="9" fillId="0" borderId="60" xfId="0" applyFont="1" applyBorder="1" applyAlignment="1" applyProtection="1">
      <alignment horizontal="right" vertical="center" wrapText="1"/>
      <protection locked="0"/>
    </xf>
    <xf numFmtId="0" fontId="9" fillId="0" borderId="28" xfId="0" applyFont="1" applyBorder="1" applyAlignment="1">
      <alignment vertical="center" wrapText="1"/>
    </xf>
    <xf numFmtId="0" fontId="9" fillId="0" borderId="29" xfId="0" applyFont="1" applyBorder="1" applyAlignment="1">
      <alignment vertical="center" wrapText="1"/>
    </xf>
    <xf numFmtId="0" fontId="9" fillId="0" borderId="27" xfId="0" applyFont="1" applyBorder="1" applyAlignment="1" applyProtection="1">
      <alignment horizontal="right" vertical="center" wrapText="1"/>
      <protection locked="0"/>
    </xf>
    <xf numFmtId="0" fontId="9" fillId="0" borderId="28" xfId="0" applyFont="1" applyBorder="1" applyAlignment="1" applyProtection="1">
      <alignment horizontal="right" vertical="center" wrapText="1"/>
      <protection locked="0"/>
    </xf>
    <xf numFmtId="0" fontId="9" fillId="0" borderId="29" xfId="0" applyFont="1" applyBorder="1" applyAlignment="1" applyProtection="1">
      <alignment horizontal="right" vertical="center" wrapText="1"/>
      <protection locked="0"/>
    </xf>
    <xf numFmtId="0" fontId="9" fillId="0" borderId="16" xfId="0" applyFont="1" applyBorder="1">
      <alignment vertical="center"/>
    </xf>
    <xf numFmtId="0" fontId="6" fillId="0" borderId="9" xfId="0" applyFont="1" applyBorder="1" applyAlignment="1">
      <alignment horizontal="left" vertical="center" shrinkToFit="1"/>
    </xf>
    <xf numFmtId="0" fontId="9" fillId="0" borderId="5"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9" xfId="0" applyFont="1" applyBorder="1" applyAlignment="1">
      <alignment vertical="center" wrapText="1"/>
    </xf>
    <xf numFmtId="0" fontId="9" fillId="0" borderId="8" xfId="0" applyFont="1" applyBorder="1" applyAlignment="1" applyProtection="1">
      <alignment horizontal="right" vertical="center" wrapText="1"/>
      <protection locked="0"/>
    </xf>
    <xf numFmtId="0" fontId="9" fillId="0" borderId="163" xfId="0" applyFont="1" applyBorder="1" applyAlignment="1">
      <alignment horizontal="center" vertical="center" wrapText="1"/>
    </xf>
    <xf numFmtId="0" fontId="9" fillId="0" borderId="164" xfId="0" applyFont="1" applyBorder="1" applyAlignment="1">
      <alignment horizontal="center" vertical="center" wrapText="1"/>
    </xf>
    <xf numFmtId="0" fontId="9" fillId="0" borderId="165" xfId="0" applyFont="1" applyBorder="1" applyAlignment="1">
      <alignment horizontal="center" vertical="center" wrapText="1"/>
    </xf>
    <xf numFmtId="0" fontId="9" fillId="0" borderId="163" xfId="4" applyNumberFormat="1" applyFont="1" applyFill="1" applyBorder="1" applyAlignment="1" applyProtection="1">
      <alignment horizontal="right" vertical="center" wrapText="1"/>
      <protection locked="0"/>
    </xf>
    <xf numFmtId="0" fontId="9" fillId="0" borderId="164" xfId="4" applyNumberFormat="1" applyFont="1" applyFill="1" applyBorder="1" applyAlignment="1" applyProtection="1">
      <alignment horizontal="right" vertical="center" wrapText="1"/>
      <protection locked="0"/>
    </xf>
    <xf numFmtId="0" fontId="9" fillId="0" borderId="163" xfId="0" applyFont="1" applyBorder="1" applyAlignment="1">
      <alignment horizontal="left" vertical="center" wrapText="1"/>
    </xf>
    <xf numFmtId="0" fontId="76" fillId="0" borderId="27" xfId="0" applyFont="1" applyBorder="1" applyAlignment="1">
      <alignment horizontal="right" vertical="center" wrapText="1"/>
    </xf>
    <xf numFmtId="0" fontId="76" fillId="0" borderId="28" xfId="0" applyFont="1" applyBorder="1" applyAlignment="1">
      <alignment horizontal="right" vertical="center" wrapText="1"/>
    </xf>
    <xf numFmtId="0" fontId="76" fillId="0" borderId="61" xfId="0" applyFont="1" applyBorder="1" applyAlignment="1">
      <alignment horizontal="right" vertical="center" wrapText="1"/>
    </xf>
    <xf numFmtId="0" fontId="76" fillId="0" borderId="235" xfId="0" applyFont="1" applyBorder="1" applyAlignment="1">
      <alignment horizontal="right" vertical="center" wrapText="1"/>
    </xf>
    <xf numFmtId="0" fontId="9" fillId="0" borderId="5" xfId="0" applyFont="1" applyBorder="1" applyAlignment="1">
      <alignment horizontal="center" vertical="center" wrapText="1"/>
    </xf>
    <xf numFmtId="0" fontId="76" fillId="0" borderId="5" xfId="0" applyFont="1" applyBorder="1" applyAlignment="1">
      <alignment horizontal="center" vertical="center" wrapText="1"/>
    </xf>
    <xf numFmtId="0" fontId="76" fillId="0" borderId="0" xfId="0" applyFont="1" applyAlignment="1">
      <alignment horizontal="center" vertical="center" wrapText="1"/>
    </xf>
    <xf numFmtId="0" fontId="76" fillId="0" borderId="3"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0" xfId="0" applyFont="1" applyAlignment="1">
      <alignment horizontal="center" vertical="center" wrapText="1"/>
    </xf>
    <xf numFmtId="0" fontId="11" fillId="0" borderId="15" xfId="0" applyFont="1" applyBorder="1" applyAlignment="1">
      <alignment horizontal="center" vertical="center" wrapText="1"/>
    </xf>
    <xf numFmtId="0" fontId="9" fillId="0" borderId="0" xfId="0" applyFont="1" applyAlignment="1">
      <alignment horizontal="center" vertical="center"/>
    </xf>
    <xf numFmtId="0" fontId="4" fillId="0" borderId="1" xfId="0" applyFont="1" applyBorder="1" applyAlignment="1">
      <alignment vertical="center" wrapText="1"/>
    </xf>
    <xf numFmtId="0" fontId="9" fillId="0" borderId="9" xfId="4" applyNumberFormat="1" applyFont="1" applyFill="1" applyBorder="1" applyAlignment="1" applyProtection="1">
      <alignment horizontal="right" vertical="center"/>
      <protection locked="0"/>
    </xf>
    <xf numFmtId="0" fontId="9" fillId="0" borderId="10" xfId="4" applyNumberFormat="1" applyFont="1" applyFill="1" applyBorder="1" applyAlignment="1" applyProtection="1">
      <alignment horizontal="right" vertical="center"/>
      <protection locked="0"/>
    </xf>
    <xf numFmtId="0" fontId="9" fillId="0" borderId="10" xfId="0" applyFont="1" applyBorder="1" applyAlignment="1" applyProtection="1">
      <alignment horizontal="right" vertical="center"/>
      <protection locked="0"/>
    </xf>
    <xf numFmtId="0" fontId="4" fillId="0" borderId="20" xfId="0" applyFont="1" applyBorder="1" applyAlignment="1">
      <alignment horizontal="center" vertical="center"/>
    </xf>
    <xf numFmtId="0" fontId="51" fillId="0" borderId="0" xfId="5" applyFont="1" applyFill="1" applyAlignment="1" applyProtection="1">
      <alignment horizontal="right" vertical="center"/>
    </xf>
    <xf numFmtId="0" fontId="6" fillId="0" borderId="13" xfId="0" applyFont="1" applyBorder="1" applyAlignment="1">
      <alignment horizontal="center" vertical="center" wrapText="1"/>
    </xf>
    <xf numFmtId="178" fontId="9" fillId="0" borderId="13" xfId="0" applyNumberFormat="1" applyFont="1" applyBorder="1" applyAlignment="1">
      <alignment horizontal="center" vertical="center"/>
    </xf>
    <xf numFmtId="178" fontId="9" fillId="0" borderId="14" xfId="0" applyNumberFormat="1" applyFont="1" applyBorder="1" applyAlignment="1">
      <alignment horizontal="center" vertical="center"/>
    </xf>
    <xf numFmtId="0" fontId="51" fillId="0" borderId="0" xfId="5" applyFont="1" applyBorder="1" applyAlignment="1" applyProtection="1">
      <alignment vertical="center"/>
    </xf>
    <xf numFmtId="0" fontId="51" fillId="0" borderId="0" xfId="5" applyFont="1" applyAlignment="1" applyProtection="1">
      <alignment horizontal="center" vertical="center"/>
    </xf>
    <xf numFmtId="0" fontId="6" fillId="0" borderId="9" xfId="0" applyFont="1" applyBorder="1" applyAlignment="1">
      <alignment horizontal="center" vertical="center" shrinkToFit="1"/>
    </xf>
    <xf numFmtId="0" fontId="76" fillId="0" borderId="2" xfId="0" applyFont="1" applyBorder="1" applyAlignment="1">
      <alignment horizontal="center" vertical="center" wrapText="1"/>
    </xf>
    <xf numFmtId="0" fontId="9" fillId="0" borderId="8" xfId="0" applyFont="1" applyBorder="1" applyAlignment="1">
      <alignment horizontal="right" vertical="center" wrapText="1"/>
    </xf>
    <xf numFmtId="0" fontId="9" fillId="0" borderId="1" xfId="0" applyFont="1" applyBorder="1" applyAlignment="1">
      <alignment horizontal="right" vertical="center" wrapText="1"/>
    </xf>
    <xf numFmtId="0" fontId="9" fillId="0" borderId="5" xfId="0" applyFont="1" applyBorder="1" applyAlignment="1">
      <alignment vertical="center" wrapText="1"/>
    </xf>
    <xf numFmtId="0" fontId="9" fillId="0" borderId="56" xfId="0" applyFont="1" applyBorder="1" applyAlignment="1">
      <alignment vertical="center" wrapText="1"/>
    </xf>
    <xf numFmtId="0" fontId="9" fillId="0" borderId="57" xfId="0" applyFont="1" applyBorder="1" applyAlignment="1">
      <alignment vertical="center" wrapText="1"/>
    </xf>
    <xf numFmtId="0" fontId="9" fillId="0" borderId="88" xfId="0" applyFont="1" applyBorder="1" applyAlignment="1">
      <alignment vertical="center" wrapText="1"/>
    </xf>
    <xf numFmtId="0" fontId="9" fillId="0" borderId="56" xfId="0" applyFont="1" applyBorder="1" applyAlignment="1" applyProtection="1">
      <alignment horizontal="center" vertical="center" wrapText="1"/>
      <protection locked="0"/>
    </xf>
    <xf numFmtId="0" fontId="9" fillId="0" borderId="57" xfId="0" applyFont="1" applyBorder="1" applyAlignment="1" applyProtection="1">
      <alignment horizontal="center" vertical="center" wrapText="1"/>
      <protection locked="0"/>
    </xf>
    <xf numFmtId="0" fontId="9" fillId="0" borderId="88" xfId="0" applyFont="1" applyBorder="1" applyAlignment="1" applyProtection="1">
      <alignment horizontal="center" vertical="center" wrapText="1"/>
      <protection locked="0"/>
    </xf>
    <xf numFmtId="0" fontId="9" fillId="0" borderId="59" xfId="0" applyFont="1" applyBorder="1" applyAlignment="1">
      <alignment vertical="center" wrapText="1"/>
    </xf>
    <xf numFmtId="0" fontId="9" fillId="0" borderId="60" xfId="0" applyFont="1" applyBorder="1" applyAlignment="1">
      <alignment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76" fillId="0" borderId="58" xfId="0" applyFont="1" applyBorder="1" applyAlignment="1">
      <alignment horizontal="right" vertical="center" wrapText="1"/>
    </xf>
    <xf numFmtId="0" fontId="76" fillId="0" borderId="59" xfId="0" applyFont="1" applyBorder="1" applyAlignment="1">
      <alignment horizontal="right" vertical="center" wrapText="1"/>
    </xf>
    <xf numFmtId="0" fontId="9" fillId="0" borderId="5"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3" xfId="0" applyFont="1" applyBorder="1" applyAlignment="1" applyProtection="1">
      <alignment horizontal="right" vertical="center" wrapText="1"/>
      <protection locked="0"/>
    </xf>
    <xf numFmtId="0" fontId="9" fillId="0" borderId="25" xfId="0" applyFont="1" applyBorder="1" applyAlignment="1">
      <alignment vertical="center" wrapText="1"/>
    </xf>
    <xf numFmtId="0" fontId="9" fillId="0" borderId="0" xfId="0" applyFont="1" applyAlignment="1" applyProtection="1">
      <alignment horizontal="right" vertical="center" wrapText="1"/>
      <protection locked="0"/>
    </xf>
    <xf numFmtId="183" fontId="9" fillId="0" borderId="9" xfId="0" applyNumberFormat="1" applyFont="1" applyBorder="1" applyAlignment="1">
      <alignment horizontal="right" vertical="center" wrapText="1"/>
    </xf>
    <xf numFmtId="183" fontId="9" fillId="0" borderId="10" xfId="0" applyNumberFormat="1" applyFont="1" applyBorder="1" applyAlignment="1">
      <alignment horizontal="right" vertical="center" wrapText="1"/>
    </xf>
    <xf numFmtId="0" fontId="9" fillId="0" borderId="1" xfId="0" applyFont="1" applyBorder="1" applyAlignment="1" applyProtection="1">
      <alignment horizontal="left" vertical="center" wrapText="1"/>
      <protection locked="0"/>
    </xf>
    <xf numFmtId="0" fontId="9" fillId="0" borderId="163" xfId="0" applyFont="1" applyBorder="1" applyAlignment="1" applyProtection="1">
      <alignment horizontal="right" vertical="center" wrapText="1"/>
      <protection locked="0"/>
    </xf>
    <xf numFmtId="0" fontId="9" fillId="0" borderId="164" xfId="0" applyFont="1" applyBorder="1" applyAlignment="1" applyProtection="1">
      <alignment horizontal="right" vertical="center" wrapText="1"/>
      <protection locked="0"/>
    </xf>
    <xf numFmtId="0" fontId="9" fillId="0" borderId="9" xfId="4" applyNumberFormat="1" applyFont="1" applyFill="1" applyBorder="1" applyAlignment="1" applyProtection="1">
      <alignment horizontal="right" vertical="center" wrapText="1"/>
    </xf>
    <xf numFmtId="0" fontId="9" fillId="0" borderId="10" xfId="4" applyNumberFormat="1" applyFont="1" applyFill="1" applyBorder="1" applyAlignment="1" applyProtection="1">
      <alignment horizontal="right" vertical="center" wrapText="1"/>
    </xf>
    <xf numFmtId="0" fontId="9" fillId="0" borderId="163" xfId="0" applyFont="1" applyBorder="1" applyAlignment="1" applyProtection="1">
      <alignment horizontal="center" vertical="center" wrapText="1"/>
      <protection locked="0"/>
    </xf>
    <xf numFmtId="0" fontId="9" fillId="0" borderId="164" xfId="0" applyFont="1" applyBorder="1" applyAlignment="1" applyProtection="1">
      <alignment horizontal="center" vertical="center" wrapText="1"/>
      <protection locked="0"/>
    </xf>
    <xf numFmtId="0" fontId="9" fillId="0" borderId="165" xfId="0" applyFont="1" applyBorder="1" applyAlignment="1" applyProtection="1">
      <alignment horizontal="center" vertical="center" wrapText="1"/>
      <protection locked="0"/>
    </xf>
    <xf numFmtId="0" fontId="76" fillId="0" borderId="9" xfId="0" applyFont="1" applyBorder="1" applyAlignment="1">
      <alignment horizontal="right" vertical="center" wrapText="1"/>
    </xf>
    <xf numFmtId="0" fontId="76" fillId="0" borderId="10" xfId="0" applyFont="1" applyBorder="1" applyAlignment="1">
      <alignment horizontal="right" vertical="center" wrapText="1"/>
    </xf>
    <xf numFmtId="0" fontId="9" fillId="0" borderId="9" xfId="0" applyFont="1" applyBorder="1" applyAlignment="1">
      <alignment horizontal="left" vertical="center"/>
    </xf>
    <xf numFmtId="0" fontId="9" fillId="0" borderId="51" xfId="0" applyFont="1" applyBorder="1" applyAlignment="1">
      <alignment horizontal="left" vertical="center" wrapText="1"/>
    </xf>
    <xf numFmtId="0" fontId="9" fillId="0" borderId="82" xfId="0" applyFont="1" applyBorder="1" applyAlignment="1">
      <alignment horizontal="left" vertical="center" wrapText="1"/>
    </xf>
    <xf numFmtId="0" fontId="9" fillId="0" borderId="38" xfId="0" applyFont="1" applyBorder="1" applyAlignment="1">
      <alignment horizontal="left" vertical="center" wrapText="1"/>
    </xf>
    <xf numFmtId="0" fontId="9" fillId="0" borderId="83" xfId="0" applyFont="1" applyBorder="1" applyAlignment="1">
      <alignment horizontal="left" vertical="center" wrapText="1"/>
    </xf>
    <xf numFmtId="0" fontId="9" fillId="0" borderId="53" xfId="0" applyFont="1" applyBorder="1" applyAlignment="1">
      <alignment horizontal="left" vertical="center" wrapText="1"/>
    </xf>
    <xf numFmtId="0" fontId="9" fillId="0" borderId="11" xfId="0" applyFont="1" applyBorder="1" applyAlignment="1">
      <alignment horizontal="center" vertical="center"/>
    </xf>
    <xf numFmtId="0" fontId="6" fillId="0" borderId="11" xfId="0" applyFont="1" applyBorder="1" applyAlignment="1">
      <alignment horizontal="left" vertical="center"/>
    </xf>
    <xf numFmtId="177" fontId="9" fillId="0" borderId="13" xfId="0" applyNumberFormat="1" applyFont="1" applyBorder="1" applyAlignment="1">
      <alignment horizontal="right" vertical="center"/>
    </xf>
    <xf numFmtId="0" fontId="6" fillId="0" borderId="9" xfId="0" applyFont="1" applyBorder="1" applyAlignment="1" applyProtection="1">
      <alignment horizontal="right" vertical="center"/>
      <protection locked="0"/>
    </xf>
    <xf numFmtId="0" fontId="6" fillId="0" borderId="10" xfId="0" applyFont="1" applyBorder="1" applyAlignment="1" applyProtection="1">
      <alignment horizontal="right" vertical="center"/>
      <protection locked="0"/>
    </xf>
    <xf numFmtId="177" fontId="4" fillId="0" borderId="1" xfId="0" applyNumberFormat="1" applyFont="1" applyBorder="1" applyAlignment="1">
      <alignment horizontal="left" vertical="center" wrapText="1"/>
    </xf>
    <xf numFmtId="177" fontId="4" fillId="0" borderId="0" xfId="0" applyNumberFormat="1" applyFont="1" applyAlignment="1">
      <alignment horizontal="left" vertical="center" wrapText="1"/>
    </xf>
    <xf numFmtId="0" fontId="76" fillId="0" borderId="9" xfId="0" applyFont="1" applyBorder="1">
      <alignment vertical="center"/>
    </xf>
    <xf numFmtId="0" fontId="76" fillId="0" borderId="10" xfId="0" applyFont="1" applyBorder="1">
      <alignment vertical="center"/>
    </xf>
    <xf numFmtId="0" fontId="9" fillId="0" borderId="56" xfId="0" applyFont="1" applyBorder="1" applyAlignment="1" applyProtection="1">
      <alignment horizontal="right" vertical="center"/>
      <protection locked="0"/>
    </xf>
    <xf numFmtId="0" fontId="9" fillId="0" borderId="57" xfId="0" applyFont="1" applyBorder="1" applyAlignment="1" applyProtection="1">
      <alignment horizontal="right" vertical="center"/>
      <protection locked="0"/>
    </xf>
    <xf numFmtId="0" fontId="5" fillId="0" borderId="4" xfId="0" applyFont="1" applyBorder="1" applyAlignment="1">
      <alignment horizontal="center" vertical="center" wrapText="1"/>
    </xf>
    <xf numFmtId="0" fontId="9" fillId="0" borderId="0" xfId="0" applyFont="1" applyAlignment="1">
      <alignment horizontal="left" vertical="top" wrapText="1"/>
    </xf>
    <xf numFmtId="0" fontId="9" fillId="8" borderId="9" xfId="0" applyFont="1" applyFill="1" applyBorder="1" applyAlignment="1" applyProtection="1">
      <alignment horizontal="center" vertical="center"/>
      <protection locked="0"/>
    </xf>
    <xf numFmtId="0" fontId="9" fillId="8" borderId="10" xfId="0" applyFont="1" applyFill="1" applyBorder="1" applyAlignment="1" applyProtection="1">
      <alignment horizontal="center" vertical="center"/>
      <protection locked="0"/>
    </xf>
    <xf numFmtId="0" fontId="6" fillId="8" borderId="10" xfId="0" applyFont="1" applyFill="1" applyBorder="1" applyProtection="1">
      <alignment vertical="center"/>
      <protection locked="0"/>
    </xf>
    <xf numFmtId="0" fontId="6" fillId="8" borderId="11" xfId="0" applyFont="1" applyFill="1" applyBorder="1" applyProtection="1">
      <alignment vertical="center"/>
      <protection locked="0"/>
    </xf>
    <xf numFmtId="0" fontId="9" fillId="8" borderId="9" xfId="0" applyFont="1" applyFill="1" applyBorder="1" applyAlignment="1">
      <alignment horizontal="center" vertical="center"/>
    </xf>
    <xf numFmtId="0" fontId="9" fillId="8" borderId="10" xfId="0" applyFont="1" applyFill="1" applyBorder="1" applyAlignment="1">
      <alignment horizontal="center" vertical="center"/>
    </xf>
    <xf numFmtId="0" fontId="9" fillId="8" borderId="11" xfId="0" applyFont="1" applyFill="1" applyBorder="1" applyAlignment="1">
      <alignment horizontal="center" vertical="center"/>
    </xf>
    <xf numFmtId="0" fontId="6" fillId="0" borderId="10"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0" xfId="0" applyFont="1" applyBorder="1" applyAlignment="1">
      <alignment horizontal="right" vertical="center"/>
    </xf>
    <xf numFmtId="0" fontId="9" fillId="0" borderId="28" xfId="0" applyFont="1" applyBorder="1" applyAlignment="1">
      <alignment horizontal="center" vertical="center"/>
    </xf>
    <xf numFmtId="0" fontId="9" fillId="0" borderId="29"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9" fillId="0" borderId="57" xfId="0" applyFont="1" applyBorder="1" applyAlignment="1">
      <alignment horizontal="center" vertical="center"/>
    </xf>
    <xf numFmtId="0" fontId="9" fillId="0" borderId="88" xfId="0" applyFont="1" applyBorder="1" applyAlignment="1">
      <alignment horizontal="center" vertical="center"/>
    </xf>
    <xf numFmtId="0" fontId="9" fillId="0" borderId="9"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27" xfId="0" applyFont="1" applyBorder="1" applyAlignment="1">
      <alignment horizontal="right" vertical="center"/>
    </xf>
    <xf numFmtId="0" fontId="9" fillId="0" borderId="28" xfId="0" applyFont="1" applyBorder="1" applyAlignment="1">
      <alignment horizontal="right" vertical="center"/>
    </xf>
    <xf numFmtId="0" fontId="9" fillId="0" borderId="28" xfId="0" applyFont="1" applyBorder="1" applyAlignment="1" applyProtection="1">
      <alignment horizontal="right" vertical="center"/>
      <protection locked="0"/>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8" xfId="0" applyFont="1" applyBorder="1" applyAlignment="1">
      <alignment horizontal="left" vertical="center"/>
    </xf>
    <xf numFmtId="0" fontId="9" fillId="0" borderId="1" xfId="0" applyFont="1" applyBorder="1" applyAlignment="1">
      <alignment horizontal="left" vertical="center"/>
    </xf>
    <xf numFmtId="0" fontId="9" fillId="0" borderId="7" xfId="0" applyFont="1" applyBorder="1" applyAlignment="1">
      <alignment horizontal="left" vertical="center"/>
    </xf>
    <xf numFmtId="0" fontId="9" fillId="0" borderId="27" xfId="0" applyFont="1" applyBorder="1" applyAlignment="1" applyProtection="1">
      <alignment horizontal="right" vertical="center"/>
      <protection locked="0"/>
    </xf>
    <xf numFmtId="0" fontId="4" fillId="0" borderId="87" xfId="0" applyFont="1" applyBorder="1" applyAlignment="1">
      <alignment horizontal="left" vertical="center" shrinkToFit="1"/>
    </xf>
    <xf numFmtId="0" fontId="4" fillId="0" borderId="1" xfId="0" applyFont="1" applyBorder="1" applyAlignment="1">
      <alignment horizontal="left" vertical="center" shrinkToFit="1"/>
    </xf>
    <xf numFmtId="0" fontId="9" fillId="0" borderId="9" xfId="0" applyFont="1" applyBorder="1" applyAlignment="1">
      <alignment horizontal="right" vertical="center" shrinkToFit="1"/>
    </xf>
    <xf numFmtId="0" fontId="9" fillId="0" borderId="10" xfId="0" applyFont="1" applyBorder="1" applyAlignment="1">
      <alignment horizontal="right" vertical="center" shrinkToFit="1"/>
    </xf>
    <xf numFmtId="0" fontId="4" fillId="0" borderId="20" xfId="0" applyFont="1" applyBorder="1" applyAlignment="1">
      <alignment horizontal="left" vertical="center" shrinkToFit="1"/>
    </xf>
    <xf numFmtId="0" fontId="9" fillId="0" borderId="20" xfId="0" applyFont="1" applyBorder="1" applyAlignment="1">
      <alignment horizontal="left" vertical="center" shrinkToFit="1"/>
    </xf>
    <xf numFmtId="0" fontId="9" fillId="0" borderId="10" xfId="0" applyFont="1" applyBorder="1" applyAlignment="1">
      <alignment horizontal="right" vertical="center"/>
    </xf>
    <xf numFmtId="183" fontId="9" fillId="0" borderId="10" xfId="0" applyNumberFormat="1" applyFont="1" applyBorder="1">
      <alignment vertical="center"/>
    </xf>
    <xf numFmtId="184" fontId="9" fillId="0" borderId="10" xfId="0" applyNumberFormat="1" applyFont="1" applyBorder="1">
      <alignment vertical="center"/>
    </xf>
    <xf numFmtId="0" fontId="9" fillId="0" borderId="20" xfId="0" applyFont="1" applyBorder="1" applyAlignment="1" applyProtection="1">
      <alignment horizontal="center" vertical="center" wrapText="1"/>
      <protection locked="0"/>
    </xf>
    <xf numFmtId="0" fontId="9" fillId="0" borderId="22" xfId="0" applyFont="1" applyBorder="1" applyAlignment="1" applyProtection="1">
      <alignment horizontal="center" vertical="center" wrapText="1"/>
      <protection locked="0"/>
    </xf>
    <xf numFmtId="0" fontId="9" fillId="0" borderId="22" xfId="0" applyFont="1" applyBorder="1" applyAlignment="1" applyProtection="1">
      <alignment horizontal="center" vertical="center"/>
      <protection locked="0"/>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56" xfId="0" applyFont="1" applyBorder="1" applyAlignment="1">
      <alignment horizontal="left" vertical="center"/>
    </xf>
    <xf numFmtId="0" fontId="9" fillId="0" borderId="57" xfId="0" applyFont="1" applyBorder="1" applyAlignment="1">
      <alignment horizontal="left" vertical="center"/>
    </xf>
    <xf numFmtId="0" fontId="9" fillId="0" borderId="88" xfId="0" applyFont="1" applyBorder="1" applyAlignment="1">
      <alignment horizontal="left" vertical="center"/>
    </xf>
    <xf numFmtId="0" fontId="9" fillId="8" borderId="9" xfId="4" applyNumberFormat="1" applyFont="1" applyFill="1" applyBorder="1" applyAlignment="1" applyProtection="1">
      <alignment horizontal="center" vertical="center"/>
    </xf>
    <xf numFmtId="0" fontId="9" fillId="8" borderId="10" xfId="4" applyNumberFormat="1" applyFont="1" applyFill="1" applyBorder="1" applyAlignment="1" applyProtection="1">
      <alignment horizontal="center" vertical="center"/>
    </xf>
    <xf numFmtId="0" fontId="9" fillId="8" borderId="1" xfId="4" applyNumberFormat="1" applyFont="1" applyFill="1" applyBorder="1" applyAlignment="1" applyProtection="1">
      <alignment horizontal="center" vertical="center"/>
    </xf>
    <xf numFmtId="0" fontId="9" fillId="8" borderId="7" xfId="4" applyNumberFormat="1" applyFont="1" applyFill="1" applyBorder="1" applyAlignment="1" applyProtection="1">
      <alignment horizontal="center" vertical="center"/>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177" fontId="9" fillId="0" borderId="9" xfId="4" applyNumberFormat="1" applyFont="1" applyFill="1" applyBorder="1" applyAlignment="1" applyProtection="1">
      <alignment horizontal="right" vertical="center"/>
    </xf>
    <xf numFmtId="177" fontId="9" fillId="0" borderId="10" xfId="4" applyNumberFormat="1" applyFont="1" applyFill="1" applyBorder="1" applyAlignment="1" applyProtection="1">
      <alignment horizontal="right" vertical="center"/>
    </xf>
    <xf numFmtId="0" fontId="9" fillId="0" borderId="20" xfId="0" applyFont="1" applyBorder="1" applyAlignment="1" applyProtection="1">
      <alignment horizontal="center" vertical="center"/>
      <protection locked="0"/>
    </xf>
    <xf numFmtId="0" fontId="11" fillId="0" borderId="16"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74" fillId="0" borderId="9" xfId="0" applyFont="1" applyBorder="1" applyAlignment="1">
      <alignment horizontal="center" vertical="center"/>
    </xf>
    <xf numFmtId="0" fontId="74" fillId="0" borderId="10" xfId="0" applyFont="1" applyBorder="1" applyAlignment="1">
      <alignment horizontal="center" vertical="center"/>
    </xf>
    <xf numFmtId="0" fontId="74" fillId="0" borderId="11" xfId="0" applyFont="1" applyBorder="1" applyAlignment="1">
      <alignment horizontal="center" vertical="center"/>
    </xf>
    <xf numFmtId="0" fontId="101" fillId="0" borderId="10" xfId="0" applyFont="1" applyBorder="1" applyAlignment="1">
      <alignment horizontal="center" vertical="center"/>
    </xf>
    <xf numFmtId="0" fontId="76" fillId="0" borderId="10" xfId="0" applyFont="1" applyBorder="1" applyAlignment="1">
      <alignment horizontal="right" vertical="center"/>
    </xf>
    <xf numFmtId="0" fontId="76" fillId="0" borderId="10" xfId="4" applyNumberFormat="1" applyFont="1" applyBorder="1" applyAlignment="1" applyProtection="1">
      <alignment horizontal="right" vertical="center"/>
    </xf>
    <xf numFmtId="38" fontId="9" fillId="0" borderId="20" xfId="4" applyFont="1" applyBorder="1" applyAlignment="1" applyProtection="1">
      <alignment horizontal="center" vertical="center"/>
      <protection locked="0"/>
    </xf>
    <xf numFmtId="185" fontId="6" fillId="0" borderId="10" xfId="0" applyNumberFormat="1" applyFont="1" applyBorder="1" applyAlignment="1">
      <alignment horizontal="right" vertical="center"/>
    </xf>
    <xf numFmtId="0" fontId="9" fillId="0" borderId="48" xfId="0" applyFont="1" applyBorder="1" applyAlignment="1">
      <alignment horizontal="left" vertical="center" wrapText="1"/>
    </xf>
    <xf numFmtId="0" fontId="4" fillId="0" borderId="37" xfId="0" applyFont="1" applyBorder="1" applyAlignment="1">
      <alignment horizontal="left" vertical="center" shrinkToFit="1"/>
    </xf>
    <xf numFmtId="0" fontId="4" fillId="0" borderId="0" xfId="0" applyFont="1" applyAlignment="1">
      <alignment horizontal="left" vertical="center" shrinkToFit="1"/>
    </xf>
    <xf numFmtId="0" fontId="9" fillId="0" borderId="49" xfId="0" applyFont="1" applyBorder="1" applyAlignment="1">
      <alignment horizontal="right" vertical="center" wrapText="1"/>
    </xf>
    <xf numFmtId="0" fontId="9" fillId="0" borderId="41" xfId="0" applyFont="1" applyBorder="1" applyAlignment="1">
      <alignment horizontal="right" vertical="center" wrapText="1"/>
    </xf>
    <xf numFmtId="0" fontId="51" fillId="0" borderId="0" xfId="5" applyNumberFormat="1" applyFont="1" applyFill="1" applyAlignment="1" applyProtection="1">
      <alignment horizontal="right" vertical="center"/>
    </xf>
    <xf numFmtId="0" fontId="9" fillId="0" borderId="13" xfId="0" applyFont="1" applyBorder="1" applyAlignment="1">
      <alignment horizontal="right" vertical="center"/>
    </xf>
    <xf numFmtId="0" fontId="9" fillId="0" borderId="9" xfId="4" applyNumberFormat="1" applyFont="1" applyFill="1" applyBorder="1" applyAlignment="1" applyProtection="1">
      <alignment horizontal="right" vertical="center"/>
    </xf>
    <xf numFmtId="0" fontId="9" fillId="0" borderId="10" xfId="4" applyNumberFormat="1" applyFont="1" applyFill="1" applyBorder="1" applyAlignment="1" applyProtection="1">
      <alignment horizontal="right" vertical="center"/>
    </xf>
    <xf numFmtId="0" fontId="4" fillId="0" borderId="0" xfId="0" applyFont="1" applyAlignment="1">
      <alignment horizontal="left" vertical="center" wrapText="1"/>
    </xf>
    <xf numFmtId="0" fontId="76" fillId="0" borderId="9" xfId="0" applyFont="1" applyBorder="1" applyAlignment="1">
      <alignment horizontal="right" vertical="center"/>
    </xf>
    <xf numFmtId="38" fontId="9" fillId="8" borderId="9" xfId="4" applyFont="1" applyFill="1" applyBorder="1" applyAlignment="1" applyProtection="1">
      <alignment horizontal="center" vertical="center"/>
    </xf>
    <xf numFmtId="38" fontId="9" fillId="8" borderId="10" xfId="4" applyFont="1" applyFill="1" applyBorder="1" applyAlignment="1" applyProtection="1">
      <alignment horizontal="center" vertical="center"/>
    </xf>
    <xf numFmtId="38" fontId="9" fillId="8" borderId="1" xfId="4" applyFont="1" applyFill="1" applyBorder="1" applyAlignment="1" applyProtection="1">
      <alignment horizontal="center" vertical="center"/>
    </xf>
    <xf numFmtId="38" fontId="9" fillId="8" borderId="7" xfId="4" applyFont="1" applyFill="1" applyBorder="1" applyAlignment="1" applyProtection="1">
      <alignment horizontal="center" vertical="center"/>
    </xf>
    <xf numFmtId="185" fontId="9" fillId="0" borderId="10" xfId="0" applyNumberFormat="1" applyFont="1" applyBorder="1" applyAlignment="1">
      <alignment horizontal="right" vertical="center"/>
    </xf>
    <xf numFmtId="0" fontId="76" fillId="0" borderId="9" xfId="0" applyFont="1" applyBorder="1" applyAlignment="1">
      <alignment horizontal="right" vertical="center" shrinkToFit="1"/>
    </xf>
    <xf numFmtId="0" fontId="76" fillId="0" borderId="10" xfId="0" applyFont="1" applyBorder="1" applyAlignment="1">
      <alignment horizontal="right" vertical="center" shrinkToFit="1"/>
    </xf>
    <xf numFmtId="0" fontId="76" fillId="0" borderId="9" xfId="0" applyFont="1" applyBorder="1" applyAlignment="1">
      <alignment horizontal="center" vertical="center" shrinkToFit="1"/>
    </xf>
    <xf numFmtId="0" fontId="76" fillId="0" borderId="10" xfId="0" applyFont="1" applyBorder="1" applyAlignment="1">
      <alignment horizontal="center" vertical="center" shrinkToFit="1"/>
    </xf>
    <xf numFmtId="0" fontId="6" fillId="0" borderId="2" xfId="2" applyFont="1" applyBorder="1" applyAlignment="1" applyProtection="1">
      <alignment horizontal="center" vertical="center"/>
      <protection locked="0"/>
    </xf>
    <xf numFmtId="0" fontId="6" fillId="0" borderId="3" xfId="2" applyFont="1" applyBorder="1" applyAlignment="1" applyProtection="1">
      <alignment horizontal="center" vertical="center"/>
      <protection locked="0"/>
    </xf>
    <xf numFmtId="0" fontId="6" fillId="0" borderId="4" xfId="2" applyFont="1" applyBorder="1" applyAlignment="1" applyProtection="1">
      <alignment horizontal="center" vertical="center"/>
      <protection locked="0"/>
    </xf>
    <xf numFmtId="0" fontId="6" fillId="0" borderId="8" xfId="2" applyFont="1" applyBorder="1" applyAlignment="1" applyProtection="1">
      <alignment horizontal="center" vertical="center"/>
      <protection locked="0"/>
    </xf>
    <xf numFmtId="0" fontId="6" fillId="0" borderId="1" xfId="2" applyFont="1" applyBorder="1" applyAlignment="1" applyProtection="1">
      <alignment horizontal="center" vertical="center"/>
      <protection locked="0"/>
    </xf>
    <xf numFmtId="0" fontId="6" fillId="0" borderId="7" xfId="2" applyFont="1" applyBorder="1" applyAlignment="1" applyProtection="1">
      <alignment horizontal="center" vertical="center"/>
      <protection locked="0"/>
    </xf>
    <xf numFmtId="0" fontId="51" fillId="0" borderId="0" xfId="5" applyFont="1" applyAlignment="1">
      <alignment horizontal="center" vertical="center"/>
    </xf>
    <xf numFmtId="0" fontId="0" fillId="0" borderId="0" xfId="2" applyFont="1"/>
    <xf numFmtId="0" fontId="4" fillId="0" borderId="3" xfId="2" applyFont="1" applyBorder="1" applyAlignment="1">
      <alignment horizontal="center" vertical="center"/>
    </xf>
    <xf numFmtId="0" fontId="4" fillId="0" borderId="1" xfId="2" applyFont="1" applyBorder="1" applyAlignment="1">
      <alignment horizontal="center" vertical="center"/>
    </xf>
    <xf numFmtId="0" fontId="4" fillId="0" borderId="3" xfId="2" applyFont="1" applyBorder="1" applyAlignment="1" applyProtection="1">
      <alignment horizontal="right" vertical="center"/>
      <protection locked="0"/>
    </xf>
    <xf numFmtId="0" fontId="4" fillId="0" borderId="1" xfId="2" applyFont="1" applyBorder="1" applyAlignment="1" applyProtection="1">
      <alignment horizontal="right" vertical="center"/>
      <protection locked="0"/>
    </xf>
    <xf numFmtId="0" fontId="4" fillId="0" borderId="9" xfId="2" applyFont="1" applyBorder="1" applyAlignment="1" applyProtection="1">
      <alignment horizontal="right" vertical="center" wrapText="1"/>
      <protection locked="0"/>
    </xf>
    <xf numFmtId="0" fontId="4" fillId="0" borderId="10" xfId="2" applyFont="1" applyBorder="1" applyAlignment="1" applyProtection="1">
      <alignment horizontal="right" vertical="center" wrapText="1"/>
      <protection locked="0"/>
    </xf>
    <xf numFmtId="0" fontId="4" fillId="0" borderId="11" xfId="2" applyFont="1" applyBorder="1" applyAlignment="1" applyProtection="1">
      <alignment horizontal="right" vertical="center" wrapText="1"/>
      <protection locked="0"/>
    </xf>
    <xf numFmtId="0" fontId="4" fillId="0" borderId="9" xfId="2" applyFont="1" applyBorder="1" applyAlignment="1" applyProtection="1">
      <alignment horizontal="right" vertical="center"/>
      <protection locked="0"/>
    </xf>
    <xf numFmtId="0" fontId="4" fillId="0" borderId="10" xfId="2" applyFont="1" applyBorder="1" applyAlignment="1" applyProtection="1">
      <alignment horizontal="right" vertical="center"/>
      <protection locked="0"/>
    </xf>
    <xf numFmtId="0" fontId="4" fillId="0" borderId="11" xfId="2" applyFont="1" applyBorder="1" applyAlignment="1" applyProtection="1">
      <alignment horizontal="right" vertical="center"/>
      <protection locked="0"/>
    </xf>
    <xf numFmtId="0" fontId="4" fillId="0" borderId="9" xfId="2" applyFont="1" applyBorder="1" applyAlignment="1" applyProtection="1">
      <alignment horizontal="left" vertical="center"/>
      <protection locked="0"/>
    </xf>
    <xf numFmtId="0" fontId="4" fillId="0" borderId="10" xfId="2" applyFont="1" applyBorder="1" applyAlignment="1" applyProtection="1">
      <alignment horizontal="left" vertical="center"/>
      <protection locked="0"/>
    </xf>
    <xf numFmtId="0" fontId="4" fillId="0" borderId="11" xfId="2" applyFont="1" applyBorder="1" applyAlignment="1" applyProtection="1">
      <alignment horizontal="left" vertical="center"/>
      <protection locked="0"/>
    </xf>
    <xf numFmtId="0" fontId="4" fillId="0" borderId="4" xfId="2" applyFont="1" applyBorder="1" applyAlignment="1">
      <alignment horizontal="center" vertical="center"/>
    </xf>
    <xf numFmtId="0" fontId="4" fillId="0" borderId="7" xfId="2" applyFont="1" applyBorder="1" applyAlignment="1">
      <alignment horizontal="center" vertical="center"/>
    </xf>
    <xf numFmtId="0" fontId="4" fillId="0" borderId="20" xfId="2" applyFont="1" applyBorder="1" applyAlignment="1">
      <alignment horizontal="left" vertical="center"/>
    </xf>
    <xf numFmtId="0" fontId="4" fillId="0" borderId="9" xfId="2" applyFont="1" applyBorder="1" applyAlignment="1">
      <alignment horizontal="left" vertical="center"/>
    </xf>
    <xf numFmtId="0" fontId="4" fillId="0" borderId="11" xfId="2" applyFont="1" applyBorder="1" applyAlignment="1">
      <alignment horizontal="left" vertical="center"/>
    </xf>
    <xf numFmtId="0" fontId="1" fillId="0" borderId="0" xfId="2"/>
    <xf numFmtId="0" fontId="0" fillId="0" borderId="0" xfId="2" applyFont="1" applyAlignment="1">
      <alignment vertical="center"/>
    </xf>
    <xf numFmtId="38" fontId="0" fillId="0" borderId="0" xfId="2" applyNumberFormat="1" applyFont="1"/>
    <xf numFmtId="0" fontId="4" fillId="0" borderId="20" xfId="2" applyFont="1" applyBorder="1" applyAlignment="1">
      <alignment horizontal="center" vertical="center"/>
    </xf>
    <xf numFmtId="0" fontId="4" fillId="0" borderId="25" xfId="2" applyFont="1" applyBorder="1" applyAlignment="1" applyProtection="1">
      <alignment horizontal="center" vertical="center"/>
      <protection locked="0"/>
    </xf>
    <xf numFmtId="0" fontId="4" fillId="0" borderId="20" xfId="2" applyFont="1" applyBorder="1" applyAlignment="1" applyProtection="1">
      <alignment horizontal="center" vertical="center"/>
      <protection locked="0"/>
    </xf>
    <xf numFmtId="0" fontId="4" fillId="0" borderId="2" xfId="2" applyFont="1" applyBorder="1" applyAlignment="1">
      <alignment horizontal="center" vertical="center"/>
    </xf>
    <xf numFmtId="0" fontId="4" fillId="0" borderId="9" xfId="2" applyFont="1" applyBorder="1" applyAlignment="1" applyProtection="1">
      <alignment horizontal="center" vertical="center"/>
      <protection locked="0"/>
    </xf>
    <xf numFmtId="0" fontId="4" fillId="0" borderId="10" xfId="2" applyFont="1" applyBorder="1" applyAlignment="1" applyProtection="1">
      <alignment horizontal="center" vertical="center"/>
      <protection locked="0"/>
    </xf>
    <xf numFmtId="0" fontId="4" fillId="0" borderId="11" xfId="2" applyFont="1" applyBorder="1" applyAlignment="1" applyProtection="1">
      <alignment horizontal="center" vertical="center"/>
      <protection locked="0"/>
    </xf>
    <xf numFmtId="0" fontId="4" fillId="0" borderId="3" xfId="2" applyFont="1" applyBorder="1" applyAlignment="1">
      <alignment horizontal="right" vertical="center"/>
    </xf>
    <xf numFmtId="0" fontId="4" fillId="0" borderId="4" xfId="2" applyFont="1" applyBorder="1" applyAlignment="1">
      <alignment horizontal="right" vertical="center"/>
    </xf>
    <xf numFmtId="0" fontId="4" fillId="0" borderId="8" xfId="2" applyFont="1" applyBorder="1" applyAlignment="1">
      <alignment horizontal="center" vertical="center"/>
    </xf>
    <xf numFmtId="0" fontId="4" fillId="0" borderId="2" xfId="2" applyFont="1" applyBorder="1" applyAlignment="1" applyProtection="1">
      <alignment horizontal="right" vertical="center"/>
      <protection locked="0"/>
    </xf>
    <xf numFmtId="0" fontId="4" fillId="0" borderId="8" xfId="2" applyFont="1" applyBorder="1" applyAlignment="1" applyProtection="1">
      <alignment horizontal="right" vertical="center"/>
      <protection locked="0"/>
    </xf>
    <xf numFmtId="0" fontId="4" fillId="0" borderId="10" xfId="2" applyFont="1" applyBorder="1" applyAlignment="1">
      <alignment horizontal="right" vertical="center"/>
    </xf>
    <xf numFmtId="0" fontId="4" fillId="0" borderId="11" xfId="2" applyFont="1" applyBorder="1" applyAlignment="1">
      <alignment horizontal="right" vertical="center"/>
    </xf>
    <xf numFmtId="0" fontId="4" fillId="0" borderId="9" xfId="2" applyFont="1" applyBorder="1" applyAlignment="1">
      <alignment vertical="center"/>
    </xf>
    <xf numFmtId="0" fontId="4" fillId="0" borderId="10" xfId="2" applyFont="1" applyBorder="1" applyAlignment="1">
      <alignment vertical="center"/>
    </xf>
    <xf numFmtId="0" fontId="4" fillId="0" borderId="11" xfId="2" applyFont="1" applyBorder="1" applyAlignment="1">
      <alignment vertical="center"/>
    </xf>
    <xf numFmtId="0" fontId="4" fillId="0" borderId="9" xfId="2" applyFont="1" applyBorder="1" applyAlignment="1">
      <alignment horizontal="center" vertical="center"/>
    </xf>
    <xf numFmtId="0" fontId="4" fillId="0" borderId="10" xfId="2" applyFont="1" applyBorder="1" applyAlignment="1">
      <alignment horizontal="center" vertical="center"/>
    </xf>
    <xf numFmtId="0" fontId="4" fillId="0" borderId="10" xfId="2" applyFont="1" applyBorder="1" applyAlignment="1">
      <alignment horizontal="left" vertical="center"/>
    </xf>
    <xf numFmtId="0" fontId="4" fillId="0" borderId="20" xfId="2" applyFont="1" applyBorder="1" applyAlignment="1" applyProtection="1">
      <alignment horizontal="right" vertical="center" wrapText="1"/>
      <protection locked="0"/>
    </xf>
    <xf numFmtId="0" fontId="4" fillId="0" borderId="9" xfId="4" applyNumberFormat="1" applyFont="1" applyFill="1" applyBorder="1" applyAlignment="1" applyProtection="1">
      <alignment horizontal="left" vertical="center"/>
    </xf>
    <xf numFmtId="0" fontId="4" fillId="0" borderId="10" xfId="4" applyNumberFormat="1" applyFont="1" applyFill="1" applyBorder="1" applyAlignment="1" applyProtection="1">
      <alignment horizontal="left" vertical="center"/>
    </xf>
    <xf numFmtId="0" fontId="4" fillId="0" borderId="2" xfId="2" applyFont="1" applyBorder="1" applyAlignment="1" applyProtection="1">
      <alignment horizontal="right" vertical="center" wrapText="1"/>
      <protection locked="0"/>
    </xf>
    <xf numFmtId="0" fontId="4" fillId="0" borderId="3" xfId="2" applyFont="1" applyBorder="1" applyAlignment="1" applyProtection="1">
      <alignment horizontal="right" vertical="center" wrapText="1"/>
      <protection locked="0"/>
    </xf>
    <xf numFmtId="0" fontId="4" fillId="0" borderId="9" xfId="4" applyNumberFormat="1" applyFont="1" applyFill="1" applyBorder="1" applyAlignment="1" applyProtection="1">
      <alignment horizontal="right" vertical="center" wrapText="1"/>
      <protection locked="0"/>
    </xf>
    <xf numFmtId="0" fontId="4" fillId="0" borderId="10" xfId="4" applyNumberFormat="1" applyFont="1" applyFill="1" applyBorder="1" applyAlignment="1" applyProtection="1">
      <alignment horizontal="right" vertical="center" wrapText="1"/>
      <protection locked="0"/>
    </xf>
    <xf numFmtId="0" fontId="4" fillId="0" borderId="11" xfId="4" applyNumberFormat="1" applyFont="1" applyFill="1" applyBorder="1" applyAlignment="1" applyProtection="1">
      <alignment horizontal="right" vertical="center" wrapText="1"/>
      <protection locked="0"/>
    </xf>
    <xf numFmtId="0" fontId="6" fillId="0" borderId="22" xfId="2" applyFont="1" applyBorder="1" applyAlignment="1">
      <alignment horizontal="center" vertical="center"/>
    </xf>
    <xf numFmtId="0" fontId="4" fillId="0" borderId="25" xfId="2" applyFont="1" applyBorder="1" applyAlignment="1">
      <alignment horizontal="left" vertical="center"/>
    </xf>
    <xf numFmtId="0" fontId="4" fillId="0" borderId="20" xfId="2" applyFont="1" applyBorder="1" applyAlignment="1">
      <alignment horizontal="center" vertical="center" textRotation="255"/>
    </xf>
    <xf numFmtId="0" fontId="4" fillId="0" borderId="11" xfId="2" applyFont="1" applyBorder="1" applyAlignment="1">
      <alignment horizontal="center" vertical="center"/>
    </xf>
    <xf numFmtId="0" fontId="4" fillId="0" borderId="9" xfId="2" applyFont="1" applyBorder="1" applyAlignment="1" applyProtection="1">
      <alignment horizontal="right" vertical="center" shrinkToFit="1"/>
      <protection locked="0"/>
    </xf>
    <xf numFmtId="0" fontId="4" fillId="0" borderId="10" xfId="2" applyFont="1" applyBorder="1" applyAlignment="1" applyProtection="1">
      <alignment horizontal="right" vertical="center" shrinkToFit="1"/>
      <protection locked="0"/>
    </xf>
    <xf numFmtId="0" fontId="4" fillId="0" borderId="11" xfId="2" applyFont="1" applyBorder="1" applyAlignment="1" applyProtection="1">
      <alignment horizontal="right" vertical="center" shrinkToFit="1"/>
      <protection locked="0"/>
    </xf>
    <xf numFmtId="0" fontId="4" fillId="0" borderId="11" xfId="4" applyNumberFormat="1" applyFont="1" applyFill="1" applyBorder="1" applyAlignment="1" applyProtection="1">
      <alignment horizontal="left" vertical="center"/>
    </xf>
    <xf numFmtId="0" fontId="4" fillId="0" borderId="5" xfId="2" applyFont="1" applyBorder="1" applyAlignment="1">
      <alignment horizontal="center" vertical="center"/>
    </xf>
    <xf numFmtId="0" fontId="4" fillId="0" borderId="0" xfId="2" applyFont="1" applyAlignment="1">
      <alignment horizontal="center" vertical="center"/>
    </xf>
    <xf numFmtId="0" fontId="4" fillId="0" borderId="6" xfId="2" applyFont="1" applyBorder="1" applyAlignment="1">
      <alignment horizontal="center" vertical="center"/>
    </xf>
    <xf numFmtId="0" fontId="4" fillId="0" borderId="2" xfId="2" applyFont="1" applyBorder="1" applyAlignment="1" applyProtection="1">
      <alignment horizontal="center" vertical="center"/>
      <protection locked="0"/>
    </xf>
    <xf numFmtId="0" fontId="4" fillId="0" borderId="4" xfId="2" applyFont="1" applyBorder="1" applyAlignment="1" applyProtection="1">
      <alignment horizontal="center" vertical="center"/>
      <protection locked="0"/>
    </xf>
    <xf numFmtId="0" fontId="4" fillId="0" borderId="5" xfId="2" applyFont="1" applyBorder="1" applyAlignment="1" applyProtection="1">
      <alignment horizontal="center" vertical="center"/>
      <protection locked="0"/>
    </xf>
    <xf numFmtId="0" fontId="4" fillId="0" borderId="6" xfId="2" applyFont="1" applyBorder="1" applyAlignment="1" applyProtection="1">
      <alignment horizontal="center" vertical="center"/>
      <protection locked="0"/>
    </xf>
    <xf numFmtId="0" fontId="4" fillId="0" borderId="8" xfId="2" applyFont="1" applyBorder="1" applyAlignment="1" applyProtection="1">
      <alignment horizontal="center" vertical="center"/>
      <protection locked="0"/>
    </xf>
    <xf numFmtId="0" fontId="4" fillId="0" borderId="7" xfId="2" applyFont="1" applyBorder="1" applyAlignment="1" applyProtection="1">
      <alignment horizontal="center" vertical="center"/>
      <protection locked="0"/>
    </xf>
    <xf numFmtId="0" fontId="4" fillId="0" borderId="1" xfId="2" applyFont="1" applyBorder="1" applyAlignment="1" applyProtection="1">
      <alignment vertical="center"/>
      <protection locked="0"/>
    </xf>
    <xf numFmtId="0" fontId="4" fillId="0" borderId="2" xfId="2" applyFont="1" applyBorder="1" applyAlignment="1" applyProtection="1">
      <alignment horizontal="center" vertical="center" wrapText="1"/>
      <protection locked="0"/>
    </xf>
    <xf numFmtId="0" fontId="4" fillId="0" borderId="3" xfId="2" applyFont="1" applyBorder="1" applyAlignment="1" applyProtection="1">
      <alignment horizontal="center" vertical="center" wrapText="1"/>
      <protection locked="0"/>
    </xf>
    <xf numFmtId="0" fontId="4" fillId="0" borderId="4" xfId="2" applyFont="1" applyBorder="1" applyAlignment="1" applyProtection="1">
      <alignment horizontal="center" vertical="center" wrapText="1"/>
      <protection locked="0"/>
    </xf>
    <xf numFmtId="0" fontId="4" fillId="0" borderId="8" xfId="2" applyFont="1" applyBorder="1" applyAlignment="1" applyProtection="1">
      <alignment horizontal="center" vertical="center" wrapText="1"/>
      <protection locked="0"/>
    </xf>
    <xf numFmtId="0" fontId="4" fillId="0" borderId="1" xfId="2" applyFont="1" applyBorder="1" applyAlignment="1" applyProtection="1">
      <alignment horizontal="center" vertical="center" wrapText="1"/>
      <protection locked="0"/>
    </xf>
    <xf numFmtId="0" fontId="4" fillId="0" borderId="7" xfId="2" applyFont="1" applyBorder="1" applyAlignment="1" applyProtection="1">
      <alignment horizontal="center" vertical="center" wrapText="1"/>
      <protection locked="0"/>
    </xf>
    <xf numFmtId="0" fontId="4" fillId="0" borderId="8" xfId="2" applyFont="1" applyBorder="1" applyAlignment="1" applyProtection="1">
      <alignment horizontal="right" vertical="center" wrapText="1"/>
      <protection locked="0"/>
    </xf>
    <xf numFmtId="0" fontId="4" fillId="0" borderId="1" xfId="2" applyFont="1" applyBorder="1" applyAlignment="1" applyProtection="1">
      <alignment horizontal="right" vertical="center" wrapText="1"/>
      <protection locked="0"/>
    </xf>
    <xf numFmtId="0" fontId="4" fillId="0" borderId="2" xfId="2" applyFont="1" applyBorder="1" applyAlignment="1">
      <alignment vertical="center"/>
    </xf>
    <xf numFmtId="0" fontId="4" fillId="0" borderId="3" xfId="2" applyFont="1" applyBorder="1" applyAlignment="1">
      <alignment vertical="center"/>
    </xf>
    <xf numFmtId="0" fontId="4" fillId="0" borderId="4" xfId="2" applyFont="1" applyBorder="1" applyAlignment="1">
      <alignment vertical="center"/>
    </xf>
    <xf numFmtId="0" fontId="4" fillId="0" borderId="22" xfId="2" applyFont="1" applyBorder="1" applyAlignment="1">
      <alignment horizontal="left" vertical="center"/>
    </xf>
    <xf numFmtId="0" fontId="4" fillId="0" borderId="9" xfId="4" applyNumberFormat="1" applyFont="1" applyFill="1" applyBorder="1" applyAlignment="1" applyProtection="1">
      <alignment horizontal="center" vertical="center" wrapText="1"/>
      <protection locked="0"/>
    </xf>
    <xf numFmtId="0" fontId="4" fillId="0" borderId="10" xfId="4" applyNumberFormat="1" applyFont="1" applyFill="1" applyBorder="1" applyAlignment="1" applyProtection="1">
      <alignment horizontal="center" vertical="center" wrapText="1"/>
      <protection locked="0"/>
    </xf>
    <xf numFmtId="0" fontId="4" fillId="0" borderId="11" xfId="4" applyNumberFormat="1" applyFont="1" applyFill="1" applyBorder="1" applyAlignment="1" applyProtection="1">
      <alignment horizontal="center" vertical="center" wrapText="1"/>
      <protection locked="0"/>
    </xf>
    <xf numFmtId="0" fontId="4" fillId="0" borderId="9" xfId="4" applyNumberFormat="1" applyFont="1" applyFill="1" applyBorder="1" applyAlignment="1" applyProtection="1">
      <alignment horizontal="right" vertical="center"/>
      <protection locked="0"/>
    </xf>
    <xf numFmtId="0" fontId="4" fillId="0" borderId="10" xfId="4" applyNumberFormat="1" applyFont="1" applyFill="1" applyBorder="1" applyAlignment="1" applyProtection="1">
      <alignment horizontal="right" vertical="center"/>
      <protection locked="0"/>
    </xf>
    <xf numFmtId="0" fontId="4" fillId="0" borderId="9" xfId="4" applyNumberFormat="1" applyFont="1" applyFill="1" applyBorder="1" applyAlignment="1" applyProtection="1">
      <alignment horizontal="center" vertical="center"/>
      <protection locked="0"/>
    </xf>
    <xf numFmtId="0" fontId="4" fillId="0" borderId="10" xfId="4" applyNumberFormat="1" applyFont="1" applyFill="1" applyBorder="1" applyAlignment="1" applyProtection="1">
      <alignment horizontal="center" vertical="center"/>
      <protection locked="0"/>
    </xf>
    <xf numFmtId="0" fontId="4" fillId="0" borderId="11" xfId="4" applyNumberFormat="1" applyFont="1" applyFill="1" applyBorder="1" applyAlignment="1" applyProtection="1">
      <alignment horizontal="center" vertical="center"/>
      <protection locked="0"/>
    </xf>
    <xf numFmtId="0" fontId="4" fillId="0" borderId="3" xfId="2" applyFont="1" applyBorder="1" applyAlignment="1" applyProtection="1">
      <alignment horizontal="center" vertical="center"/>
      <protection locked="0"/>
    </xf>
    <xf numFmtId="0" fontId="4" fillId="0" borderId="1" xfId="2" applyFont="1" applyBorder="1" applyAlignment="1" applyProtection="1">
      <alignment horizontal="center" vertical="center"/>
      <protection locked="0"/>
    </xf>
    <xf numFmtId="0" fontId="4" fillId="0" borderId="4" xfId="2" applyFont="1" applyBorder="1" applyAlignment="1" applyProtection="1">
      <alignment horizontal="right" vertical="center"/>
      <protection locked="0"/>
    </xf>
    <xf numFmtId="0" fontId="4" fillId="0" borderId="7" xfId="2" applyFont="1" applyBorder="1" applyAlignment="1" applyProtection="1">
      <alignment horizontal="right" vertical="center"/>
      <protection locked="0"/>
    </xf>
    <xf numFmtId="0" fontId="4" fillId="0" borderId="9" xfId="2" applyFont="1" applyBorder="1" applyAlignment="1">
      <alignment horizontal="right" vertical="center"/>
    </xf>
    <xf numFmtId="0" fontId="4" fillId="0" borderId="8" xfId="2" applyFont="1" applyBorder="1" applyAlignment="1">
      <alignment horizontal="left" vertical="center"/>
    </xf>
    <xf numFmtId="0" fontId="4" fillId="0" borderId="1" xfId="2" applyFont="1" applyBorder="1" applyAlignment="1">
      <alignment horizontal="left" vertical="center"/>
    </xf>
    <xf numFmtId="0" fontId="4" fillId="0" borderId="11" xfId="2" applyFont="1" applyBorder="1" applyAlignment="1" applyProtection="1">
      <alignment horizontal="center" vertical="center" wrapText="1"/>
      <protection locked="0"/>
    </xf>
    <xf numFmtId="0" fontId="4" fillId="0" borderId="20" xfId="2" applyFont="1" applyBorder="1" applyAlignment="1" applyProtection="1">
      <alignment horizontal="center" vertical="center" wrapText="1"/>
      <protection locked="0"/>
    </xf>
    <xf numFmtId="0" fontId="4" fillId="0" borderId="20" xfId="4" applyNumberFormat="1" applyFont="1" applyFill="1" applyBorder="1" applyAlignment="1" applyProtection="1">
      <alignment horizontal="left" vertical="center"/>
    </xf>
    <xf numFmtId="0" fontId="4" fillId="0" borderId="21" xfId="2" applyFont="1" applyBorder="1" applyAlignment="1">
      <alignment horizontal="left" vertical="center"/>
    </xf>
    <xf numFmtId="0" fontId="4" fillId="0" borderId="8" xfId="2" applyFont="1" applyBorder="1" applyAlignment="1">
      <alignment horizontal="right" vertical="center"/>
    </xf>
    <xf numFmtId="0" fontId="4" fillId="0" borderId="1" xfId="2" applyFont="1" applyBorder="1" applyAlignment="1">
      <alignment horizontal="right" vertical="center"/>
    </xf>
    <xf numFmtId="0" fontId="4" fillId="0" borderId="20" xfId="2" applyFont="1" applyBorder="1" applyAlignment="1" applyProtection="1">
      <alignment horizontal="right" vertical="center"/>
      <protection locked="0"/>
    </xf>
    <xf numFmtId="0" fontId="4" fillId="0" borderId="22" xfId="2" applyFont="1" applyBorder="1" applyAlignment="1" applyProtection="1">
      <alignment horizontal="center" vertical="center"/>
      <protection locked="0"/>
    </xf>
    <xf numFmtId="0" fontId="4" fillId="0" borderId="5" xfId="2" applyFont="1" applyBorder="1" applyAlignment="1" applyProtection="1">
      <alignment horizontal="right" vertical="center"/>
      <protection locked="0"/>
    </xf>
    <xf numFmtId="0" fontId="4" fillId="0" borderId="0" xfId="2" applyFont="1" applyAlignment="1" applyProtection="1">
      <alignment horizontal="right" vertical="center"/>
      <protection locked="0"/>
    </xf>
    <xf numFmtId="0" fontId="4" fillId="0" borderId="6" xfId="2" applyFont="1" applyBorder="1" applyAlignment="1" applyProtection="1">
      <alignment horizontal="right" vertical="center"/>
      <protection locked="0"/>
    </xf>
    <xf numFmtId="0" fontId="74" fillId="0" borderId="8" xfId="2" applyFont="1" applyBorder="1" applyAlignment="1" applyProtection="1">
      <alignment horizontal="center" vertical="center"/>
      <protection locked="0"/>
    </xf>
    <xf numFmtId="0" fontId="74" fillId="0" borderId="7" xfId="2" applyFont="1" applyBorder="1" applyAlignment="1" applyProtection="1">
      <alignment horizontal="center" vertical="center"/>
      <protection locked="0"/>
    </xf>
    <xf numFmtId="0" fontId="4" fillId="0" borderId="9" xfId="2" applyFont="1" applyBorder="1" applyAlignment="1" applyProtection="1">
      <alignment horizontal="center" vertical="center" wrapText="1"/>
      <protection locked="0"/>
    </xf>
    <xf numFmtId="0" fontId="4" fillId="0" borderId="10" xfId="2" applyFont="1" applyBorder="1" applyAlignment="1" applyProtection="1">
      <alignment horizontal="center" vertical="center" wrapText="1"/>
      <protection locked="0"/>
    </xf>
    <xf numFmtId="0" fontId="4" fillId="0" borderId="20" xfId="2" applyFont="1" applyBorder="1" applyAlignment="1">
      <alignment horizontal="center" vertical="center" textRotation="255" shrinkToFit="1"/>
    </xf>
    <xf numFmtId="0" fontId="9" fillId="0" borderId="2" xfId="2" applyFont="1" applyBorder="1" applyAlignment="1" applyProtection="1">
      <alignment horizontal="center" vertical="center" shrinkToFit="1"/>
      <protection locked="0"/>
    </xf>
    <xf numFmtId="0" fontId="9" fillId="0" borderId="3" xfId="2" applyFont="1" applyBorder="1" applyAlignment="1" applyProtection="1">
      <alignment horizontal="center" vertical="center" shrinkToFit="1"/>
      <protection locked="0"/>
    </xf>
    <xf numFmtId="0" fontId="9" fillId="0" borderId="4" xfId="2" applyFont="1" applyBorder="1" applyAlignment="1" applyProtection="1">
      <alignment horizontal="center" vertical="center" shrinkToFit="1"/>
      <protection locked="0"/>
    </xf>
    <xf numFmtId="0" fontId="9" fillId="0" borderId="20" xfId="2" applyFont="1" applyBorder="1" applyAlignment="1" applyProtection="1">
      <alignment horizontal="center" vertical="center" shrinkToFit="1"/>
      <protection locked="0"/>
    </xf>
    <xf numFmtId="0" fontId="4" fillId="0" borderId="9" xfId="4" applyNumberFormat="1" applyFont="1" applyFill="1" applyBorder="1" applyAlignment="1" applyProtection="1">
      <alignment horizontal="center" vertical="center"/>
    </xf>
    <xf numFmtId="0" fontId="4" fillId="0" borderId="10" xfId="4" applyNumberFormat="1" applyFont="1" applyFill="1" applyBorder="1" applyAlignment="1" applyProtection="1">
      <alignment horizontal="center" vertical="center"/>
    </xf>
    <xf numFmtId="0" fontId="4" fillId="0" borderId="11" xfId="4" applyNumberFormat="1" applyFont="1" applyFill="1" applyBorder="1" applyAlignment="1" applyProtection="1">
      <alignment horizontal="center" vertical="center"/>
    </xf>
    <xf numFmtId="0" fontId="4" fillId="0" borderId="3" xfId="2" applyFont="1" applyBorder="1" applyAlignment="1" applyProtection="1">
      <alignment horizontal="left" vertical="center"/>
      <protection locked="0"/>
    </xf>
    <xf numFmtId="0" fontId="4" fillId="0" borderId="9" xfId="4" applyNumberFormat="1" applyFont="1" applyFill="1" applyBorder="1" applyAlignment="1" applyProtection="1">
      <alignment horizontal="left" vertical="center"/>
      <protection locked="0"/>
    </xf>
    <xf numFmtId="0" fontId="4" fillId="0" borderId="10" xfId="4" applyNumberFormat="1" applyFont="1" applyFill="1" applyBorder="1" applyAlignment="1" applyProtection="1">
      <alignment horizontal="left" vertical="center"/>
      <protection locked="0"/>
    </xf>
    <xf numFmtId="0" fontId="4" fillId="0" borderId="11" xfId="4" applyNumberFormat="1" applyFont="1" applyFill="1" applyBorder="1" applyAlignment="1" applyProtection="1">
      <alignment horizontal="left" vertical="center"/>
      <protection locked="0"/>
    </xf>
    <xf numFmtId="0" fontId="4" fillId="0" borderId="1" xfId="2" applyFont="1" applyBorder="1" applyAlignment="1" applyProtection="1">
      <alignment horizontal="left" vertical="center"/>
      <protection locked="0"/>
    </xf>
    <xf numFmtId="0" fontId="4" fillId="0" borderId="7" xfId="2" applyFont="1" applyBorder="1" applyAlignment="1" applyProtection="1">
      <alignment horizontal="left" vertical="center"/>
      <protection locked="0"/>
    </xf>
    <xf numFmtId="0" fontId="4" fillId="0" borderId="1" xfId="2" applyFont="1" applyBorder="1" applyAlignment="1">
      <alignment vertical="center" wrapText="1"/>
    </xf>
    <xf numFmtId="0" fontId="6" fillId="0" borderId="0" xfId="2" applyFont="1" applyAlignment="1">
      <alignment vertical="center" wrapText="1"/>
    </xf>
    <xf numFmtId="0" fontId="9" fillId="0" borderId="30" xfId="0" applyFont="1" applyBorder="1" applyAlignment="1">
      <alignment horizontal="left" vertical="center"/>
    </xf>
    <xf numFmtId="0" fontId="4" fillId="0" borderId="31" xfId="0" applyFont="1" applyBorder="1" applyAlignment="1">
      <alignment horizontal="left" vertical="center"/>
    </xf>
    <xf numFmtId="0" fontId="4" fillId="0" borderId="33" xfId="0" applyFont="1" applyBorder="1" applyAlignment="1">
      <alignment horizontal="left" vertical="center"/>
    </xf>
    <xf numFmtId="0" fontId="9" fillId="0" borderId="31" xfId="0" applyFont="1" applyBorder="1" applyAlignment="1" applyProtection="1">
      <alignment horizontal="center" vertical="center"/>
      <protection locked="0"/>
    </xf>
    <xf numFmtId="0" fontId="9" fillId="0" borderId="32" xfId="0" applyFont="1" applyBorder="1" applyAlignment="1" applyProtection="1">
      <alignment horizontal="center" vertical="center"/>
      <protection locked="0"/>
    </xf>
    <xf numFmtId="0" fontId="9" fillId="0" borderId="33" xfId="0" applyFont="1" applyBorder="1" applyAlignment="1" applyProtection="1">
      <alignment horizontal="center" vertical="center"/>
      <protection locked="0"/>
    </xf>
    <xf numFmtId="0" fontId="9" fillId="0" borderId="34" xfId="0" applyFont="1" applyBorder="1" applyAlignment="1" applyProtection="1">
      <alignment horizontal="right" vertical="center"/>
      <protection locked="0"/>
    </xf>
    <xf numFmtId="0" fontId="9" fillId="0" borderId="35" xfId="0" applyFont="1" applyBorder="1" applyAlignment="1" applyProtection="1">
      <alignment horizontal="right" vertical="center"/>
      <protection locked="0"/>
    </xf>
    <xf numFmtId="0" fontId="9" fillId="0" borderId="36" xfId="0" applyFont="1" applyBorder="1" applyAlignment="1" applyProtection="1">
      <alignment horizontal="right" vertical="center"/>
      <protection locked="0"/>
    </xf>
    <xf numFmtId="0" fontId="6" fillId="0" borderId="20" xfId="0" applyFont="1" applyBorder="1" applyAlignment="1" applyProtection="1">
      <alignment horizontal="left" vertical="center"/>
      <protection locked="0"/>
    </xf>
    <xf numFmtId="0" fontId="9" fillId="0" borderId="22" xfId="0" applyFont="1" applyBorder="1" applyAlignment="1">
      <alignment horizontal="left" vertical="center"/>
    </xf>
    <xf numFmtId="0" fontId="73" fillId="0" borderId="0" xfId="0" applyFont="1" applyAlignment="1">
      <alignment horizontal="center" vertical="center"/>
    </xf>
    <xf numFmtId="0" fontId="9" fillId="0" borderId="11" xfId="0" applyFont="1" applyBorder="1" applyAlignment="1" applyProtection="1">
      <alignment horizontal="right" vertical="center"/>
      <protection locked="0"/>
    </xf>
    <xf numFmtId="0" fontId="9" fillId="0" borderId="31" xfId="0" applyFont="1" applyBorder="1" applyAlignment="1" applyProtection="1">
      <alignment horizontal="right" vertical="center"/>
      <protection locked="0"/>
    </xf>
    <xf numFmtId="0" fontId="9" fillId="0" borderId="32" xfId="0" applyFont="1" applyBorder="1" applyAlignment="1" applyProtection="1">
      <alignment horizontal="right" vertical="center"/>
      <protection locked="0"/>
    </xf>
    <xf numFmtId="0" fontId="9" fillId="0" borderId="33" xfId="0" applyFont="1" applyBorder="1" applyAlignment="1" applyProtection="1">
      <alignment horizontal="right" vertical="center"/>
      <protection locked="0"/>
    </xf>
    <xf numFmtId="0" fontId="4" fillId="0" borderId="16" xfId="0" applyFont="1" applyBorder="1">
      <alignment vertical="center"/>
    </xf>
    <xf numFmtId="0" fontId="4" fillId="0" borderId="0" xfId="0" applyFont="1">
      <alignment vertical="center"/>
    </xf>
    <xf numFmtId="0" fontId="11" fillId="0" borderId="0" xfId="0" applyFont="1" applyAlignment="1">
      <alignment horizontal="left" vertical="center" wrapText="1"/>
    </xf>
    <xf numFmtId="0" fontId="11" fillId="0" borderId="15" xfId="0" applyFont="1" applyBorder="1" applyAlignment="1">
      <alignment horizontal="left" vertical="center" wrapText="1"/>
    </xf>
    <xf numFmtId="0" fontId="9" fillId="0" borderId="91" xfId="0" applyFont="1" applyBorder="1" applyAlignment="1" applyProtection="1">
      <alignment horizontal="right" vertical="center"/>
      <protection locked="0"/>
    </xf>
    <xf numFmtId="0" fontId="9" fillId="0" borderId="92" xfId="0" applyFont="1" applyBorder="1" applyAlignment="1" applyProtection="1">
      <alignment horizontal="right" vertical="center"/>
      <protection locked="0"/>
    </xf>
    <xf numFmtId="0" fontId="9" fillId="0" borderId="92" xfId="0" applyFont="1" applyBorder="1" applyAlignment="1">
      <alignment horizontal="center" vertical="center"/>
    </xf>
    <xf numFmtId="0" fontId="9" fillId="0" borderId="93" xfId="0" applyFont="1" applyBorder="1" applyAlignment="1">
      <alignment horizontal="center" vertical="center"/>
    </xf>
    <xf numFmtId="0" fontId="4" fillId="0" borderId="26" xfId="0" applyFont="1" applyBorder="1" applyAlignment="1">
      <alignment horizontal="left" vertical="center"/>
    </xf>
    <xf numFmtId="0" fontId="9" fillId="0" borderId="6" xfId="0" applyFont="1" applyBorder="1" applyAlignment="1">
      <alignment horizontal="left" vertical="center"/>
    </xf>
    <xf numFmtId="0" fontId="4" fillId="0" borderId="9" xfId="0" applyFont="1" applyBorder="1" applyAlignment="1">
      <alignment horizontal="left" vertical="center"/>
    </xf>
    <xf numFmtId="0" fontId="4" fillId="0" borderId="11" xfId="0" applyFont="1" applyBorder="1" applyAlignment="1">
      <alignment horizontal="left" vertical="center"/>
    </xf>
    <xf numFmtId="0" fontId="4" fillId="0" borderId="21" xfId="0" applyFont="1" applyBorder="1" applyAlignment="1">
      <alignment horizontal="left" vertical="center"/>
    </xf>
    <xf numFmtId="0" fontId="9" fillId="0" borderId="25" xfId="0" applyFont="1" applyBorder="1" applyAlignment="1" applyProtection="1">
      <alignment horizontal="right" vertical="center"/>
      <protection locked="0"/>
    </xf>
    <xf numFmtId="0" fontId="51" fillId="0" borderId="110" xfId="5" applyFont="1" applyBorder="1" applyAlignment="1" applyProtection="1">
      <alignment horizontal="center" vertical="center"/>
    </xf>
    <xf numFmtId="0" fontId="51" fillId="0" borderId="0" xfId="5" applyFont="1" applyFill="1" applyAlignment="1" applyProtection="1">
      <alignment vertical="center"/>
    </xf>
    <xf numFmtId="0" fontId="55" fillId="0" borderId="252" xfId="0" applyFont="1" applyBorder="1" applyAlignment="1">
      <alignment horizontal="left" vertical="center"/>
    </xf>
    <xf numFmtId="0" fontId="55" fillId="0" borderId="253" xfId="0" applyFont="1" applyBorder="1" applyAlignment="1">
      <alignment horizontal="left" vertical="center"/>
    </xf>
    <xf numFmtId="0" fontId="55" fillId="0" borderId="211" xfId="0" applyFont="1" applyBorder="1" applyAlignment="1">
      <alignment horizontal="left" vertical="center"/>
    </xf>
    <xf numFmtId="0" fontId="55" fillId="0" borderId="217" xfId="0" applyFont="1" applyBorder="1" applyAlignment="1" applyProtection="1">
      <alignment horizontal="center" vertical="center"/>
      <protection locked="0"/>
    </xf>
    <xf numFmtId="0" fontId="55" fillId="0" borderId="253" xfId="0" applyFont="1" applyBorder="1" applyAlignment="1" applyProtection="1">
      <alignment horizontal="center" vertical="center"/>
      <protection locked="0"/>
    </xf>
    <xf numFmtId="0" fontId="55" fillId="0" borderId="254" xfId="0" applyFont="1" applyBorder="1" applyAlignment="1" applyProtection="1">
      <alignment horizontal="center" vertical="center"/>
      <protection locked="0"/>
    </xf>
    <xf numFmtId="0" fontId="37" fillId="0" borderId="243" xfId="0" applyFont="1" applyBorder="1" applyAlignment="1">
      <alignment horizontal="right" vertical="center"/>
    </xf>
    <xf numFmtId="0" fontId="37" fillId="0" borderId="244" xfId="0" applyFont="1" applyBorder="1" applyAlignment="1">
      <alignment horizontal="right" vertical="center"/>
    </xf>
    <xf numFmtId="0" fontId="51" fillId="0" borderId="0" xfId="5" applyFont="1" applyAlignment="1" applyProtection="1">
      <alignment horizontal="right" vertical="center"/>
    </xf>
    <xf numFmtId="178" fontId="55" fillId="0" borderId="13" xfId="0" applyNumberFormat="1" applyFont="1" applyBorder="1" applyAlignment="1">
      <alignment horizontal="center" vertical="center"/>
    </xf>
    <xf numFmtId="177" fontId="44" fillId="0" borderId="1" xfId="0" applyNumberFormat="1" applyFont="1" applyBorder="1" applyAlignment="1">
      <alignment horizontal="left" vertical="center" wrapText="1"/>
    </xf>
    <xf numFmtId="0" fontId="59" fillId="0" borderId="16" xfId="0" applyFont="1" applyBorder="1" applyAlignment="1">
      <alignment horizontal="center" vertical="center"/>
    </xf>
    <xf numFmtId="0" fontId="56" fillId="0" borderId="0" xfId="0" applyFont="1" applyAlignment="1">
      <alignment horizontal="center" vertical="center"/>
    </xf>
    <xf numFmtId="49" fontId="56" fillId="0" borderId="16" xfId="0" applyNumberFormat="1" applyFont="1" applyBorder="1" applyAlignment="1">
      <alignment horizontal="center" vertical="center"/>
    </xf>
    <xf numFmtId="49" fontId="56" fillId="0" borderId="0" xfId="0" applyNumberFormat="1" applyFont="1" applyAlignment="1">
      <alignment horizontal="center" vertical="center"/>
    </xf>
    <xf numFmtId="49" fontId="56" fillId="0" borderId="15" xfId="0" applyNumberFormat="1" applyFont="1" applyBorder="1" applyAlignment="1">
      <alignment horizontal="center" vertical="center"/>
    </xf>
    <xf numFmtId="0" fontId="51" fillId="0" borderId="110" xfId="5" applyFont="1" applyBorder="1" applyAlignment="1" applyProtection="1">
      <alignment horizontal="left" vertical="center"/>
    </xf>
    <xf numFmtId="0" fontId="55" fillId="0" borderId="98" xfId="0" applyFont="1" applyBorder="1">
      <alignment vertical="center"/>
    </xf>
    <xf numFmtId="0" fontId="55" fillId="0" borderId="150" xfId="0" applyFont="1" applyBorder="1">
      <alignment vertical="center"/>
    </xf>
    <xf numFmtId="0" fontId="55" fillId="0" borderId="150" xfId="0" applyFont="1" applyBorder="1" applyAlignment="1" applyProtection="1">
      <alignment horizontal="center" vertical="center"/>
      <protection locked="0"/>
    </xf>
    <xf numFmtId="0" fontId="55" fillId="0" borderId="205" xfId="0" applyFont="1" applyBorder="1" applyAlignment="1" applyProtection="1">
      <alignment horizontal="center" vertical="center"/>
      <protection locked="0"/>
    </xf>
    <xf numFmtId="0" fontId="59" fillId="0" borderId="0" xfId="0" applyFont="1" applyAlignment="1">
      <alignment horizontal="center" vertical="center"/>
    </xf>
    <xf numFmtId="0" fontId="55" fillId="0" borderId="245" xfId="0" applyFont="1" applyBorder="1">
      <alignment vertical="center"/>
    </xf>
    <xf numFmtId="0" fontId="55" fillId="0" borderId="203" xfId="0" applyFont="1" applyBorder="1">
      <alignment vertical="center"/>
    </xf>
    <xf numFmtId="0" fontId="55" fillId="0" borderId="203" xfId="0" applyFont="1" applyBorder="1" applyAlignment="1" applyProtection="1">
      <alignment horizontal="center" vertical="center"/>
      <protection locked="0"/>
    </xf>
    <xf numFmtId="0" fontId="55" fillId="0" borderId="204" xfId="0" applyFont="1" applyBorder="1" applyAlignment="1" applyProtection="1">
      <alignment horizontal="center" vertical="center"/>
      <protection locked="0"/>
    </xf>
    <xf numFmtId="0" fontId="55" fillId="0" borderId="212" xfId="0" applyFont="1" applyBorder="1">
      <alignment vertical="center"/>
    </xf>
    <xf numFmtId="0" fontId="55" fillId="0" borderId="206" xfId="0" applyFont="1" applyBorder="1">
      <alignment vertical="center"/>
    </xf>
    <xf numFmtId="38" fontId="10" fillId="0" borderId="0" xfId="4" applyFont="1" applyBorder="1" applyAlignment="1" applyProtection="1">
      <alignment vertical="center"/>
    </xf>
    <xf numFmtId="38" fontId="10" fillId="0" borderId="6" xfId="4" applyFont="1" applyBorder="1" applyAlignment="1" applyProtection="1">
      <alignment vertical="center"/>
    </xf>
    <xf numFmtId="0" fontId="55" fillId="0" borderId="206" xfId="0" applyFont="1" applyBorder="1" applyAlignment="1" applyProtection="1">
      <alignment horizontal="center" vertical="center"/>
      <protection locked="0"/>
    </xf>
    <xf numFmtId="0" fontId="55" fillId="0" borderId="207" xfId="0" applyFont="1" applyBorder="1" applyAlignment="1" applyProtection="1">
      <alignment horizontal="center" vertical="center"/>
      <protection locked="0"/>
    </xf>
    <xf numFmtId="0" fontId="55" fillId="0" borderId="209" xfId="0" applyFont="1" applyBorder="1" applyAlignment="1" applyProtection="1">
      <alignment horizontal="center" vertical="center"/>
      <protection locked="0"/>
    </xf>
    <xf numFmtId="0" fontId="55" fillId="0" borderId="210" xfId="0" applyFont="1" applyBorder="1" applyAlignment="1" applyProtection="1">
      <alignment horizontal="center" vertical="center"/>
      <protection locked="0"/>
    </xf>
    <xf numFmtId="0" fontId="55" fillId="0" borderId="211" xfId="0" applyFont="1" applyBorder="1">
      <alignment vertical="center"/>
    </xf>
    <xf numFmtId="0" fontId="55" fillId="0" borderId="209" xfId="0" applyFont="1" applyBorder="1">
      <alignment vertical="center"/>
    </xf>
    <xf numFmtId="0" fontId="55" fillId="0" borderId="16" xfId="0" applyFont="1" applyBorder="1" applyAlignment="1">
      <alignment horizontal="center" vertical="center"/>
    </xf>
    <xf numFmtId="0" fontId="55" fillId="0" borderId="0" xfId="0" applyFont="1" applyAlignment="1">
      <alignment horizontal="center" vertical="center"/>
    </xf>
    <xf numFmtId="177" fontId="44" fillId="0" borderId="1" xfId="0" applyNumberFormat="1" applyFont="1" applyBorder="1" applyAlignment="1">
      <alignment horizontal="left" vertical="center" shrinkToFit="1"/>
    </xf>
    <xf numFmtId="0" fontId="0" fillId="0" borderId="1" xfId="0" applyBorder="1" applyAlignment="1">
      <alignment horizontal="left" vertical="center" shrinkToFit="1"/>
    </xf>
    <xf numFmtId="0" fontId="55" fillId="0" borderId="1" xfId="0" applyFont="1" applyBorder="1">
      <alignment vertical="center"/>
    </xf>
    <xf numFmtId="0" fontId="37" fillId="0" borderId="0" xfId="0" applyFont="1" applyAlignment="1">
      <alignment horizontal="left" vertical="center"/>
    </xf>
    <xf numFmtId="0" fontId="51" fillId="0" borderId="0" xfId="5" applyFont="1" applyBorder="1" applyAlignment="1" applyProtection="1">
      <alignment horizontal="left" vertical="center"/>
    </xf>
    <xf numFmtId="0" fontId="55" fillId="0" borderId="12" xfId="0" applyFont="1" applyBorder="1" applyAlignment="1">
      <alignment horizontal="center" vertical="center"/>
    </xf>
    <xf numFmtId="0" fontId="55" fillId="0" borderId="13" xfId="0" applyFont="1" applyBorder="1" applyAlignment="1">
      <alignment horizontal="center" vertical="center"/>
    </xf>
    <xf numFmtId="0" fontId="55" fillId="0" borderId="14" xfId="0" applyFont="1" applyBorder="1" applyAlignment="1">
      <alignment horizontal="center" vertical="center"/>
    </xf>
    <xf numFmtId="0" fontId="55" fillId="0" borderId="15" xfId="0" applyFont="1" applyBorder="1" applyAlignment="1">
      <alignment horizontal="center" vertical="center"/>
    </xf>
    <xf numFmtId="0" fontId="55" fillId="0" borderId="17" xfId="0" applyFont="1" applyBorder="1" applyAlignment="1">
      <alignment horizontal="center" vertical="center"/>
    </xf>
    <xf numFmtId="0" fontId="55" fillId="0" borderId="18" xfId="0" applyFont="1" applyBorder="1" applyAlignment="1">
      <alignment horizontal="center" vertical="center"/>
    </xf>
    <xf numFmtId="0" fontId="55" fillId="0" borderId="19" xfId="0" applyFont="1" applyBorder="1" applyAlignment="1">
      <alignment horizontal="center" vertical="center"/>
    </xf>
    <xf numFmtId="0" fontId="62" fillId="0" borderId="0" xfId="0" applyFont="1" applyAlignment="1">
      <alignment horizontal="right" vertical="center"/>
    </xf>
    <xf numFmtId="0" fontId="62" fillId="0" borderId="0" xfId="0" applyFont="1" applyAlignment="1">
      <alignment horizontal="center" vertical="center"/>
    </xf>
    <xf numFmtId="0" fontId="83" fillId="0" borderId="0" xfId="0" applyFont="1" applyAlignment="1" applyProtection="1">
      <alignment horizontal="center" vertical="center"/>
      <protection locked="0"/>
    </xf>
    <xf numFmtId="0" fontId="55" fillId="0" borderId="0" xfId="0" applyFont="1">
      <alignment vertical="center"/>
    </xf>
    <xf numFmtId="0" fontId="55" fillId="0" borderId="222" xfId="0" applyFont="1" applyBorder="1" applyAlignment="1">
      <alignment horizontal="center" vertical="center"/>
    </xf>
    <xf numFmtId="0" fontId="55" fillId="0" borderId="220" xfId="0" applyFont="1" applyBorder="1" applyAlignment="1">
      <alignment horizontal="center" vertical="center"/>
    </xf>
    <xf numFmtId="0" fontId="55" fillId="0" borderId="230" xfId="0" applyFont="1" applyBorder="1" applyAlignment="1" applyProtection="1">
      <alignment horizontal="center" vertical="center"/>
      <protection locked="0"/>
    </xf>
    <xf numFmtId="0" fontId="55" fillId="0" borderId="231" xfId="0" applyFont="1" applyBorder="1" applyAlignment="1" applyProtection="1">
      <alignment horizontal="center" vertical="center"/>
      <protection locked="0"/>
    </xf>
    <xf numFmtId="0" fontId="55" fillId="0" borderId="98" xfId="0" applyFont="1" applyBorder="1" applyAlignment="1" applyProtection="1">
      <alignment horizontal="center" vertical="center"/>
      <protection locked="0"/>
    </xf>
    <xf numFmtId="0" fontId="55" fillId="0" borderId="229" xfId="0" applyFont="1" applyBorder="1" applyAlignment="1">
      <alignment vertical="center" wrapText="1"/>
    </xf>
    <xf numFmtId="0" fontId="55" fillId="0" borderId="230" xfId="0" applyFont="1" applyBorder="1" applyAlignment="1">
      <alignment vertical="center" wrapText="1"/>
    </xf>
    <xf numFmtId="0" fontId="55" fillId="0" borderId="223" xfId="0" applyFont="1" applyBorder="1">
      <alignment vertical="center"/>
    </xf>
    <xf numFmtId="0" fontId="55" fillId="0" borderId="155" xfId="0" applyFont="1" applyBorder="1">
      <alignment vertical="center"/>
    </xf>
    <xf numFmtId="0" fontId="55" fillId="0" borderId="161" xfId="0" applyFont="1" applyBorder="1">
      <alignment vertical="center"/>
    </xf>
    <xf numFmtId="0" fontId="55" fillId="0" borderId="158" xfId="0" applyFont="1" applyBorder="1">
      <alignment vertical="center"/>
    </xf>
    <xf numFmtId="0" fontId="55" fillId="0" borderId="158" xfId="0" applyFont="1" applyBorder="1" applyAlignment="1" applyProtection="1">
      <alignment horizontal="center" vertical="center"/>
      <protection locked="0"/>
    </xf>
    <xf numFmtId="0" fontId="55" fillId="0" borderId="237" xfId="0" applyFont="1" applyBorder="1" applyAlignment="1" applyProtection="1">
      <alignment horizontal="center" vertical="center"/>
      <protection locked="0"/>
    </xf>
    <xf numFmtId="0" fontId="55" fillId="0" borderId="98" xfId="0" applyFont="1" applyBorder="1" applyAlignment="1">
      <alignment vertical="center" wrapText="1"/>
    </xf>
    <xf numFmtId="0" fontId="55" fillId="0" borderId="150" xfId="0" applyFont="1" applyBorder="1" applyAlignment="1">
      <alignment vertical="center" wrapText="1"/>
    </xf>
    <xf numFmtId="0" fontId="129" fillId="0" borderId="243" xfId="0" applyFont="1" applyBorder="1">
      <alignment vertical="center"/>
    </xf>
    <xf numFmtId="0" fontId="129" fillId="0" borderId="246" xfId="0" applyFont="1" applyBorder="1">
      <alignment vertical="center"/>
    </xf>
    <xf numFmtId="0" fontId="129" fillId="0" borderId="244" xfId="0" applyFont="1" applyBorder="1">
      <alignment vertical="center"/>
    </xf>
    <xf numFmtId="0" fontId="55" fillId="0" borderId="233" xfId="0" applyFont="1" applyBorder="1">
      <alignment vertical="center"/>
    </xf>
    <xf numFmtId="0" fontId="55" fillId="0" borderId="77" xfId="0" applyFont="1" applyBorder="1">
      <alignment vertical="center"/>
    </xf>
    <xf numFmtId="0" fontId="55" fillId="0" borderId="96" xfId="0" applyFont="1" applyBorder="1" applyAlignment="1">
      <alignment vertical="center" wrapText="1"/>
    </xf>
    <xf numFmtId="0" fontId="55" fillId="0" borderId="258" xfId="0" applyFont="1" applyBorder="1" applyAlignment="1" applyProtection="1">
      <alignment horizontal="center" vertical="center"/>
      <protection locked="0"/>
    </xf>
    <xf numFmtId="0" fontId="55" fillId="0" borderId="225" xfId="0" applyFont="1" applyBorder="1" applyAlignment="1" applyProtection="1">
      <alignment horizontal="center" vertical="center"/>
      <protection locked="0"/>
    </xf>
    <xf numFmtId="0" fontId="55" fillId="0" borderId="259" xfId="0" applyFont="1" applyBorder="1" applyAlignment="1" applyProtection="1">
      <alignment horizontal="center" vertical="center"/>
      <protection locked="0"/>
    </xf>
    <xf numFmtId="0" fontId="55" fillId="0" borderId="96" xfId="0" applyFont="1" applyBorder="1" applyAlignment="1" applyProtection="1">
      <alignment horizontal="center" vertical="center"/>
      <protection locked="0"/>
    </xf>
    <xf numFmtId="0" fontId="55" fillId="0" borderId="97" xfId="0" applyFont="1" applyBorder="1" applyAlignment="1" applyProtection="1">
      <alignment horizontal="center" vertical="center"/>
      <protection locked="0"/>
    </xf>
    <xf numFmtId="0" fontId="55" fillId="0" borderId="257" xfId="0" applyFont="1" applyBorder="1" applyAlignment="1" applyProtection="1">
      <alignment horizontal="center" vertical="center"/>
      <protection locked="0"/>
    </xf>
    <xf numFmtId="0" fontId="55" fillId="0" borderId="255" xfId="0" applyFont="1" applyBorder="1" applyAlignment="1" applyProtection="1">
      <alignment horizontal="center" vertical="center"/>
      <protection locked="0"/>
    </xf>
    <xf numFmtId="0" fontId="55" fillId="0" borderId="227" xfId="0" applyFont="1" applyBorder="1" applyAlignment="1" applyProtection="1">
      <alignment horizontal="center" vertical="center"/>
      <protection locked="0"/>
    </xf>
    <xf numFmtId="0" fontId="55" fillId="0" borderId="256" xfId="0" applyFont="1" applyBorder="1" applyAlignment="1" applyProtection="1">
      <alignment horizontal="center" vertical="center"/>
      <protection locked="0"/>
    </xf>
    <xf numFmtId="0" fontId="62" fillId="0" borderId="0" xfId="0" applyFont="1" applyAlignment="1" applyProtection="1">
      <alignment horizontal="center" vertical="center"/>
      <protection locked="0"/>
    </xf>
    <xf numFmtId="3" fontId="55" fillId="0" borderId="86" xfId="0" applyNumberFormat="1" applyFont="1" applyBorder="1" applyAlignment="1">
      <alignment horizontal="center" vertical="center"/>
    </xf>
    <xf numFmtId="3" fontId="55" fillId="0" borderId="3" xfId="0" applyNumberFormat="1" applyFont="1" applyBorder="1" applyAlignment="1">
      <alignment horizontal="center" vertical="center"/>
    </xf>
    <xf numFmtId="3" fontId="55" fillId="0" borderId="55" xfId="0" applyNumberFormat="1" applyFont="1" applyBorder="1" applyAlignment="1">
      <alignment horizontal="center" vertical="center"/>
    </xf>
    <xf numFmtId="3" fontId="55" fillId="0" borderId="16" xfId="0" applyNumberFormat="1" applyFont="1" applyBorder="1" applyAlignment="1">
      <alignment horizontal="center" vertical="center"/>
    </xf>
    <xf numFmtId="3" fontId="55" fillId="0" borderId="0" xfId="0" applyNumberFormat="1" applyFont="1" applyAlignment="1">
      <alignment horizontal="center" vertical="center"/>
    </xf>
    <xf numFmtId="3" fontId="55" fillId="0" borderId="15" xfId="0" applyNumberFormat="1" applyFont="1" applyBorder="1" applyAlignment="1">
      <alignment horizontal="center" vertical="center"/>
    </xf>
    <xf numFmtId="3" fontId="55" fillId="0" borderId="17" xfId="0" applyNumberFormat="1" applyFont="1" applyBorder="1" applyAlignment="1">
      <alignment horizontal="center" vertical="center"/>
    </xf>
    <xf numFmtId="3" fontId="55" fillId="0" borderId="18" xfId="0" applyNumberFormat="1" applyFont="1" applyBorder="1" applyAlignment="1">
      <alignment horizontal="center" vertical="center"/>
    </xf>
    <xf numFmtId="3" fontId="55" fillId="0" borderId="19" xfId="0" applyNumberFormat="1" applyFont="1" applyBorder="1" applyAlignment="1">
      <alignment horizontal="center" vertical="center"/>
    </xf>
    <xf numFmtId="3" fontId="55" fillId="0" borderId="121" xfId="0" applyNumberFormat="1" applyFont="1" applyBorder="1" applyAlignment="1">
      <alignment horizontal="center" vertical="center"/>
    </xf>
    <xf numFmtId="3" fontId="55" fillId="0" borderId="1" xfId="0" applyNumberFormat="1" applyFont="1" applyBorder="1" applyAlignment="1">
      <alignment horizontal="center" vertical="center"/>
    </xf>
    <xf numFmtId="3" fontId="55" fillId="0" borderId="122" xfId="0" applyNumberFormat="1" applyFont="1" applyBorder="1" applyAlignment="1">
      <alignment horizontal="center" vertical="center"/>
    </xf>
    <xf numFmtId="3" fontId="55" fillId="0" borderId="86" xfId="0" applyNumberFormat="1" applyFont="1" applyBorder="1" applyAlignment="1">
      <alignment horizontal="center" vertical="center" wrapText="1"/>
    </xf>
    <xf numFmtId="3" fontId="55" fillId="0" borderId="16" xfId="0" applyNumberFormat="1" applyFont="1" applyBorder="1" applyAlignment="1">
      <alignment horizontal="center" vertical="center" wrapText="1"/>
    </xf>
    <xf numFmtId="3" fontId="59" fillId="0" borderId="16" xfId="0" applyNumberFormat="1" applyFont="1" applyBorder="1" applyAlignment="1">
      <alignment horizontal="center" vertical="center"/>
    </xf>
    <xf numFmtId="3" fontId="56" fillId="0" borderId="0" xfId="0" applyNumberFormat="1" applyFont="1" applyAlignment="1">
      <alignment horizontal="center" vertical="center"/>
    </xf>
    <xf numFmtId="3" fontId="55" fillId="0" borderId="12" xfId="0" applyNumberFormat="1" applyFont="1" applyBorder="1" applyAlignment="1">
      <alignment horizontal="center" vertical="center"/>
    </xf>
    <xf numFmtId="3" fontId="55" fillId="0" borderId="13" xfId="0" applyNumberFormat="1" applyFont="1" applyBorder="1" applyAlignment="1">
      <alignment horizontal="center" vertical="center"/>
    </xf>
    <xf numFmtId="3" fontId="55" fillId="0" borderId="14" xfId="0" applyNumberFormat="1" applyFont="1" applyBorder="1" applyAlignment="1">
      <alignment horizontal="center" vertical="center"/>
    </xf>
    <xf numFmtId="0" fontId="51" fillId="0" borderId="0" xfId="5" applyFont="1" applyBorder="1" applyAlignment="1" applyProtection="1">
      <alignment horizontal="center" vertical="center"/>
    </xf>
    <xf numFmtId="3" fontId="51" fillId="0" borderId="0" xfId="5" applyNumberFormat="1" applyFont="1" applyAlignment="1" applyProtection="1">
      <alignment horizontal="right" vertical="center"/>
    </xf>
    <xf numFmtId="3" fontId="55" fillId="0" borderId="0" xfId="0" applyNumberFormat="1" applyFont="1">
      <alignment vertical="center"/>
    </xf>
    <xf numFmtId="3" fontId="58" fillId="0" borderId="18" xfId="3" applyNumberFormat="1" applyFont="1" applyBorder="1" applyAlignment="1">
      <alignment vertical="center"/>
    </xf>
    <xf numFmtId="3" fontId="55" fillId="0" borderId="208" xfId="0" applyNumberFormat="1" applyFont="1" applyBorder="1">
      <alignment vertical="center"/>
    </xf>
    <xf numFmtId="3" fontId="55" fillId="0" borderId="209" xfId="0" applyNumberFormat="1" applyFont="1" applyBorder="1">
      <alignment vertical="center"/>
    </xf>
    <xf numFmtId="3" fontId="55" fillId="0" borderId="217" xfId="0" applyNumberFormat="1" applyFont="1" applyBorder="1">
      <alignment vertical="center"/>
    </xf>
    <xf numFmtId="14" fontId="129" fillId="0" borderId="211" xfId="0" applyNumberFormat="1" applyFont="1" applyBorder="1" applyAlignment="1">
      <alignment horizontal="center" vertical="center"/>
    </xf>
    <xf numFmtId="14" fontId="129" fillId="0" borderId="209" xfId="0" applyNumberFormat="1" applyFont="1" applyBorder="1" applyAlignment="1">
      <alignment horizontal="center" vertical="center"/>
    </xf>
    <xf numFmtId="14" fontId="129" fillId="0" borderId="217" xfId="0" applyNumberFormat="1" applyFont="1" applyBorder="1" applyAlignment="1">
      <alignment horizontal="center" vertical="center"/>
    </xf>
    <xf numFmtId="3" fontId="55" fillId="0" borderId="211" xfId="0" applyNumberFormat="1" applyFont="1" applyBorder="1" applyAlignment="1">
      <alignment horizontal="center" vertical="center"/>
    </xf>
    <xf numFmtId="3" fontId="55" fillId="0" borderId="209" xfId="0" applyNumberFormat="1" applyFont="1" applyBorder="1" applyAlignment="1">
      <alignment horizontal="center" vertical="center"/>
    </xf>
    <xf numFmtId="3" fontId="44" fillId="0" borderId="1" xfId="0" applyNumberFormat="1" applyFont="1" applyBorder="1" applyAlignment="1">
      <alignment horizontal="left" vertical="center" wrapText="1"/>
    </xf>
    <xf numFmtId="3" fontId="55" fillId="0" borderId="1" xfId="0" applyNumberFormat="1" applyFont="1" applyBorder="1">
      <alignment vertical="center"/>
    </xf>
  </cellXfs>
  <cellStyles count="12">
    <cellStyle name="スタイル 1" xfId="10" xr:uid="{314F22F2-D684-4A36-99D3-EFF783191AE9}"/>
    <cellStyle name="スタイル 2" xfId="11" xr:uid="{24D6BBCD-6258-446B-8BCF-2AE94C369580}"/>
    <cellStyle name="パーセント" xfId="8" builtinId="5"/>
    <cellStyle name="ハイパーリンク" xfId="5" builtinId="8"/>
    <cellStyle name="ハイパーリンク 2" xfId="7" xr:uid="{DD6E3C81-8AB9-4138-A559-20379E4B6E8B}"/>
    <cellStyle name="ハイパーリンク 2 2" xfId="9" xr:uid="{E7555140-E8FC-4BEB-9B54-6EBDF9699833}"/>
    <cellStyle name="桁区切り" xfId="4" builtinId="6"/>
    <cellStyle name="標準" xfId="0" builtinId="0"/>
    <cellStyle name="標準 2" xfId="1" xr:uid="{00000000-0005-0000-0000-000001000000}"/>
    <cellStyle name="標準 3" xfId="6" xr:uid="{FB867FBE-6359-4DEE-904F-3608EC1265F1}"/>
    <cellStyle name="標準_（個別協議）高圧配電線への連系協議依頼票" xfId="2" xr:uid="{00000000-0005-0000-0000-000002000000}"/>
    <cellStyle name="標準_計算書作成例-20121129（送付用）" xfId="3" xr:uid="{00000000-0005-0000-0000-000003000000}"/>
  </cellStyles>
  <dxfs count="254">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ill>
        <patternFill>
          <bgColor rgb="FFFFFF00"/>
        </patternFill>
      </fill>
    </dxf>
    <dxf>
      <font>
        <b/>
        <i val="0"/>
        <color rgb="FFC00000"/>
      </font>
      <fill>
        <patternFill patternType="none">
          <bgColor auto="1"/>
        </patternFill>
      </fill>
    </dxf>
    <dxf>
      <fill>
        <patternFill>
          <bgColor rgb="FFFFFF00"/>
        </patternFill>
      </fill>
    </dxf>
    <dxf>
      <fill>
        <patternFill>
          <bgColor rgb="FFFFFF00"/>
        </patternFill>
      </fill>
    </dxf>
    <dxf>
      <font>
        <color auto="1"/>
      </font>
      <fill>
        <patternFill>
          <fgColor auto="1"/>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dxf>
    <dxf>
      <font>
        <b/>
        <i val="0"/>
      </font>
    </dxf>
    <dxf>
      <font>
        <b/>
        <i val="0"/>
        <color rgb="FFC00000"/>
      </font>
      <fill>
        <patternFill patternType="none">
          <bgColor auto="1"/>
        </patternFill>
      </fill>
    </dxf>
    <dxf>
      <font>
        <b/>
        <i val="0"/>
        <color rgb="FFC00000"/>
      </font>
    </dxf>
    <dxf>
      <font>
        <b val="0"/>
        <i val="0"/>
        <color theme="1" tint="0.24994659260841701"/>
      </font>
      <fill>
        <patternFill patternType="none">
          <bgColor auto="1"/>
        </patternFill>
      </fill>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ont>
        <color theme="0"/>
      </font>
      <fill>
        <patternFill>
          <bgColor theme="0" tint="-0.24994659260841701"/>
        </patternFill>
      </fill>
    </dxf>
    <dxf>
      <font>
        <color theme="0" tint="-0.14996795556505021"/>
      </font>
      <fill>
        <patternFill>
          <bgColor theme="0" tint="-0.24994659260841701"/>
        </patternFill>
      </fill>
    </dxf>
    <dxf>
      <fill>
        <patternFill>
          <bgColor theme="0" tint="-0.24994659260841701"/>
        </patternFill>
      </fill>
    </dxf>
  </dxfs>
  <tableStyles count="0" defaultTableStyle="TableStyleMedium9" defaultPivotStyle="PivotStyleLight16"/>
  <colors>
    <mruColors>
      <color rgb="FF0000FF"/>
      <color rgb="FF404040"/>
      <color rgb="FFF4F7FA"/>
      <color rgb="FFFEF6F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様式５の３!$B$24</c:f>
              <c:strCache>
                <c:ptCount val="1"/>
                <c:pt idx="0">
                  <c:v>発電（放電）（kW）</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様式５の３!$C$23:$Z$23</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様式５の３!$C$24:$Z$24</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43D5-49C4-B378-896911FB1893}"/>
            </c:ext>
          </c:extLst>
        </c:ser>
        <c:ser>
          <c:idx val="1"/>
          <c:order val="1"/>
          <c:tx>
            <c:strRef>
              <c:f>様式５の３!$B$25</c:f>
              <c:strCache>
                <c:ptCount val="1"/>
                <c:pt idx="0">
                  <c:v>買電（充電）（kW）</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様式５の３!$C$26:$Z$26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16B8-4665-B165-EF812A3DF060}"/>
            </c:ext>
          </c:extLst>
        </c:ser>
        <c:dLbls>
          <c:showLegendKey val="0"/>
          <c:showVal val="1"/>
          <c:showCatName val="0"/>
          <c:showSerName val="0"/>
          <c:showPercent val="0"/>
          <c:showBubbleSize val="0"/>
        </c:dLbls>
        <c:smooth val="0"/>
        <c:axId val="2125690336"/>
        <c:axId val="2125689376"/>
      </c:lineChart>
      <c:catAx>
        <c:axId val="212569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25689376"/>
        <c:crosses val="autoZero"/>
        <c:auto val="1"/>
        <c:lblAlgn val="ctr"/>
        <c:lblOffset val="100"/>
        <c:noMultiLvlLbl val="0"/>
      </c:catAx>
      <c:valAx>
        <c:axId val="2125689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25690336"/>
        <c:crosses val="autoZero"/>
        <c:crossBetween val="between"/>
      </c:valAx>
      <c:spPr>
        <a:noFill/>
        <a:ln>
          <a:noFill/>
        </a:ln>
        <a:effectLst/>
      </c:spPr>
    </c:plotArea>
    <c:legend>
      <c:legendPos val="t"/>
      <c:layout>
        <c:manualLayout>
          <c:xMode val="edge"/>
          <c:yMode val="edge"/>
          <c:x val="0.40979126677594446"/>
          <c:y val="3.7290433185148825E-2"/>
          <c:w val="0.22822622561758965"/>
          <c:h val="4.7379235057724615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6</xdr:col>
      <xdr:colOff>82978</xdr:colOff>
      <xdr:row>47</xdr:row>
      <xdr:rowOff>140286</xdr:rowOff>
    </xdr:from>
    <xdr:to>
      <xdr:col>55</xdr:col>
      <xdr:colOff>71255</xdr:colOff>
      <xdr:row>63</xdr:row>
      <xdr:rowOff>78953</xdr:rowOff>
    </xdr:to>
    <xdr:pic>
      <xdr:nvPicPr>
        <xdr:cNvPr id="3" name="図 4">
          <a:extLst>
            <a:ext uri="{FF2B5EF4-FFF2-40B4-BE49-F238E27FC236}">
              <a16:creationId xmlns:a16="http://schemas.microsoft.com/office/drawing/2014/main" id="{4C5A6949-4CCA-6036-90B3-7E55F87B44C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6348" y="9223547"/>
          <a:ext cx="8695385" cy="3165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82825</xdr:colOff>
      <xdr:row>25</xdr:row>
      <xdr:rowOff>277560</xdr:rowOff>
    </xdr:from>
    <xdr:to>
      <xdr:col>17</xdr:col>
      <xdr:colOff>321011</xdr:colOff>
      <xdr:row>62</xdr:row>
      <xdr:rowOff>250602</xdr:rowOff>
    </xdr:to>
    <xdr:pic>
      <xdr:nvPicPr>
        <xdr:cNvPr id="583" name="図 582">
          <a:extLst>
            <a:ext uri="{FF2B5EF4-FFF2-40B4-BE49-F238E27FC236}">
              <a16:creationId xmlns:a16="http://schemas.microsoft.com/office/drawing/2014/main" id="{ABDBA053-7164-3CE4-77B7-F6656CDFBB2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58294" y="9643810"/>
          <a:ext cx="22030433" cy="13930183"/>
        </a:xfrm>
        <a:prstGeom prst="rect">
          <a:avLst/>
        </a:prstGeom>
      </xdr:spPr>
    </xdr:pic>
    <xdr:clientData/>
  </xdr:twoCellAnchor>
  <xdr:twoCellAnchor>
    <xdr:from>
      <xdr:col>2</xdr:col>
      <xdr:colOff>50799</xdr:colOff>
      <xdr:row>76</xdr:row>
      <xdr:rowOff>29029</xdr:rowOff>
    </xdr:from>
    <xdr:to>
      <xdr:col>9</xdr:col>
      <xdr:colOff>7935</xdr:colOff>
      <xdr:row>79</xdr:row>
      <xdr:rowOff>249903</xdr:rowOff>
    </xdr:to>
    <xdr:sp macro="" textlink="">
      <xdr:nvSpPr>
        <xdr:cNvPr id="581" name="正方形/長方形 2">
          <a:extLst>
            <a:ext uri="{FF2B5EF4-FFF2-40B4-BE49-F238E27FC236}">
              <a16:creationId xmlns:a16="http://schemas.microsoft.com/office/drawing/2014/main" id="{B8BE2804-5970-6CB6-A348-2E66BE363257}"/>
            </a:ext>
          </a:extLst>
        </xdr:cNvPr>
        <xdr:cNvSpPr/>
      </xdr:nvSpPr>
      <xdr:spPr>
        <a:xfrm>
          <a:off x="627312" y="26172647"/>
          <a:ext cx="16826412" cy="1875217"/>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47624</xdr:colOff>
      <xdr:row>94</xdr:row>
      <xdr:rowOff>7723</xdr:rowOff>
    </xdr:from>
    <xdr:to>
      <xdr:col>9</xdr:col>
      <xdr:colOff>11110</xdr:colOff>
      <xdr:row>97</xdr:row>
      <xdr:rowOff>231772</xdr:rowOff>
    </xdr:to>
    <xdr:sp macro="" textlink="">
      <xdr:nvSpPr>
        <xdr:cNvPr id="4" name="正方形/長方形 3">
          <a:extLst>
            <a:ext uri="{FF2B5EF4-FFF2-40B4-BE49-F238E27FC236}">
              <a16:creationId xmlns:a16="http://schemas.microsoft.com/office/drawing/2014/main" id="{11807716-EDDA-A6BD-2E5A-35F8E179933B}"/>
            </a:ext>
          </a:extLst>
        </xdr:cNvPr>
        <xdr:cNvSpPr/>
      </xdr:nvSpPr>
      <xdr:spPr>
        <a:xfrm>
          <a:off x="642937" y="33702411"/>
          <a:ext cx="16870361" cy="1938549"/>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84260</xdr:colOff>
      <xdr:row>112</xdr:row>
      <xdr:rowOff>44356</xdr:rowOff>
    </xdr:from>
    <xdr:to>
      <xdr:col>9</xdr:col>
      <xdr:colOff>25521</xdr:colOff>
      <xdr:row>115</xdr:row>
      <xdr:rowOff>252530</xdr:rowOff>
    </xdr:to>
    <xdr:sp macro="" textlink="">
      <xdr:nvSpPr>
        <xdr:cNvPr id="2" name="正方形/長方形 1">
          <a:extLst>
            <a:ext uri="{FF2B5EF4-FFF2-40B4-BE49-F238E27FC236}">
              <a16:creationId xmlns:a16="http://schemas.microsoft.com/office/drawing/2014/main" id="{D5AF2C26-1C92-52FA-07EB-DDD97B600669}"/>
            </a:ext>
          </a:extLst>
        </xdr:cNvPr>
        <xdr:cNvSpPr/>
      </xdr:nvSpPr>
      <xdr:spPr>
        <a:xfrm>
          <a:off x="645991" y="45788779"/>
          <a:ext cx="16793184" cy="1893366"/>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387592</xdr:colOff>
      <xdr:row>70</xdr:row>
      <xdr:rowOff>48846</xdr:rowOff>
    </xdr:from>
    <xdr:to>
      <xdr:col>8</xdr:col>
      <xdr:colOff>540482</xdr:colOff>
      <xdr:row>87</xdr:row>
      <xdr:rowOff>659423</xdr:rowOff>
    </xdr:to>
    <xdr:sp macro="" textlink="">
      <xdr:nvSpPr>
        <xdr:cNvPr id="258" name="正方形/長方形 257">
          <a:extLst>
            <a:ext uri="{FF2B5EF4-FFF2-40B4-BE49-F238E27FC236}">
              <a16:creationId xmlns:a16="http://schemas.microsoft.com/office/drawing/2014/main" id="{33DE3713-DF59-870E-3901-8C1F47EFCC3D}"/>
            </a:ext>
          </a:extLst>
        </xdr:cNvPr>
        <xdr:cNvSpPr/>
      </xdr:nvSpPr>
      <xdr:spPr>
        <a:xfrm>
          <a:off x="558554" y="27793461"/>
          <a:ext cx="16833851" cy="1182077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370783</xdr:colOff>
      <xdr:row>88</xdr:row>
      <xdr:rowOff>11306</xdr:rowOff>
    </xdr:from>
    <xdr:to>
      <xdr:col>8</xdr:col>
      <xdr:colOff>531517</xdr:colOff>
      <xdr:row>105</xdr:row>
      <xdr:rowOff>647283</xdr:rowOff>
    </xdr:to>
    <xdr:sp macro="" textlink="">
      <xdr:nvSpPr>
        <xdr:cNvPr id="300" name="正方形/長方形 299">
          <a:extLst>
            <a:ext uri="{FF2B5EF4-FFF2-40B4-BE49-F238E27FC236}">
              <a16:creationId xmlns:a16="http://schemas.microsoft.com/office/drawing/2014/main" id="{83F79A2E-A5CD-3EFB-8A2B-274B6F6A43EA}"/>
            </a:ext>
          </a:extLst>
        </xdr:cNvPr>
        <xdr:cNvSpPr/>
      </xdr:nvSpPr>
      <xdr:spPr>
        <a:xfrm>
          <a:off x="538871" y="39792188"/>
          <a:ext cx="16857499" cy="1184186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91343</xdr:colOff>
      <xdr:row>92</xdr:row>
      <xdr:rowOff>82216</xdr:rowOff>
    </xdr:from>
    <xdr:to>
      <xdr:col>10</xdr:col>
      <xdr:colOff>598739</xdr:colOff>
      <xdr:row>96</xdr:row>
      <xdr:rowOff>521779</xdr:rowOff>
    </xdr:to>
    <xdr:cxnSp macro="">
      <xdr:nvCxnSpPr>
        <xdr:cNvPr id="301" name="コネクタ: 曲線 300">
          <a:extLst>
            <a:ext uri="{FF2B5EF4-FFF2-40B4-BE49-F238E27FC236}">
              <a16:creationId xmlns:a16="http://schemas.microsoft.com/office/drawing/2014/main" id="{455B0E1E-229C-E87D-C756-B4A26C8C2D8D}"/>
            </a:ext>
          </a:extLst>
        </xdr:cNvPr>
        <xdr:cNvCxnSpPr/>
      </xdr:nvCxnSpPr>
      <xdr:spPr>
        <a:xfrm rot="10800000">
          <a:off x="17617343" y="42500216"/>
          <a:ext cx="1110646" cy="2725563"/>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364619</xdr:colOff>
      <xdr:row>106</xdr:row>
      <xdr:rowOff>12451</xdr:rowOff>
    </xdr:from>
    <xdr:to>
      <xdr:col>9</xdr:col>
      <xdr:colOff>34017</xdr:colOff>
      <xdr:row>124</xdr:row>
      <xdr:rowOff>16801</xdr:rowOff>
    </xdr:to>
    <xdr:sp macro="" textlink="">
      <xdr:nvSpPr>
        <xdr:cNvPr id="302" name="正方形/長方形 301">
          <a:extLst>
            <a:ext uri="{FF2B5EF4-FFF2-40B4-BE49-F238E27FC236}">
              <a16:creationId xmlns:a16="http://schemas.microsoft.com/office/drawing/2014/main" id="{72CB93F3-0348-A773-5E8D-DE0786BABC39}"/>
            </a:ext>
          </a:extLst>
        </xdr:cNvPr>
        <xdr:cNvSpPr/>
      </xdr:nvSpPr>
      <xdr:spPr>
        <a:xfrm>
          <a:off x="534708" y="50767094"/>
          <a:ext cx="16984488" cy="12012653"/>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88168</xdr:colOff>
      <xdr:row>110</xdr:row>
      <xdr:rowOff>0</xdr:rowOff>
    </xdr:from>
    <xdr:to>
      <xdr:col>10</xdr:col>
      <xdr:colOff>601914</xdr:colOff>
      <xdr:row>114</xdr:row>
      <xdr:rowOff>412896</xdr:rowOff>
    </xdr:to>
    <xdr:cxnSp macro="">
      <xdr:nvCxnSpPr>
        <xdr:cNvPr id="322" name="コネクタ: 曲線 321">
          <a:extLst>
            <a:ext uri="{FF2B5EF4-FFF2-40B4-BE49-F238E27FC236}">
              <a16:creationId xmlns:a16="http://schemas.microsoft.com/office/drawing/2014/main" id="{3398DA4F-E671-8C41-799A-959C94A7AF25}"/>
            </a:ext>
          </a:extLst>
        </xdr:cNvPr>
        <xdr:cNvCxnSpPr/>
      </xdr:nvCxnSpPr>
      <xdr:spPr>
        <a:xfrm rot="10800000">
          <a:off x="17513315" y="54938186"/>
          <a:ext cx="1130070" cy="2680739"/>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150396</xdr:colOff>
      <xdr:row>128</xdr:row>
      <xdr:rowOff>439546</xdr:rowOff>
    </xdr:from>
    <xdr:to>
      <xdr:col>39</xdr:col>
      <xdr:colOff>297616</xdr:colOff>
      <xdr:row>137</xdr:row>
      <xdr:rowOff>1264931</xdr:rowOff>
    </xdr:to>
    <xdr:grpSp>
      <xdr:nvGrpSpPr>
        <xdr:cNvPr id="323" name="グループ化 322">
          <a:extLst>
            <a:ext uri="{FF2B5EF4-FFF2-40B4-BE49-F238E27FC236}">
              <a16:creationId xmlns:a16="http://schemas.microsoft.com/office/drawing/2014/main" id="{75F9EE60-06B1-B9FA-C02E-B51012BC53CB}"/>
            </a:ext>
          </a:extLst>
        </xdr:cNvPr>
        <xdr:cNvGrpSpPr/>
      </xdr:nvGrpSpPr>
      <xdr:grpSpPr>
        <a:xfrm>
          <a:off x="20557709" y="64661859"/>
          <a:ext cx="18816220" cy="9088322"/>
          <a:chOff x="21220897" y="-3378565"/>
          <a:chExt cx="16994453" cy="6134424"/>
        </a:xfrm>
      </xdr:grpSpPr>
      <xdr:sp macro="" textlink="">
        <xdr:nvSpPr>
          <xdr:cNvPr id="324" name="正方形/長方形 323">
            <a:extLst>
              <a:ext uri="{FF2B5EF4-FFF2-40B4-BE49-F238E27FC236}">
                <a16:creationId xmlns:a16="http://schemas.microsoft.com/office/drawing/2014/main" id="{8E28CE91-1D55-0EC8-DB9C-BDE42BE845A9}"/>
              </a:ext>
            </a:extLst>
          </xdr:cNvPr>
          <xdr:cNvSpPr/>
        </xdr:nvSpPr>
        <xdr:spPr>
          <a:xfrm>
            <a:off x="21220897" y="-3378565"/>
            <a:ext cx="16994453" cy="6134424"/>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252000" rIns="72000" rtlCol="0" anchor="t"/>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endParaRPr kumimoji="1" lang="ja-JP" altLang="en-US" sz="5400" b="1">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5" name="四角形: 角を丸くする 324">
            <a:extLst>
              <a:ext uri="{FF2B5EF4-FFF2-40B4-BE49-F238E27FC236}">
                <a16:creationId xmlns:a16="http://schemas.microsoft.com/office/drawing/2014/main" id="{1519B528-678B-4D6C-82E7-DFA838E0CA0A}"/>
              </a:ext>
            </a:extLst>
          </xdr:cNvPr>
          <xdr:cNvSpPr/>
        </xdr:nvSpPr>
        <xdr:spPr>
          <a:xfrm>
            <a:off x="34592682" y="-2475484"/>
            <a:ext cx="2930583" cy="1010501"/>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grpSp>
        <xdr:nvGrpSpPr>
          <xdr:cNvPr id="326" name="グループ化 325">
            <a:extLst>
              <a:ext uri="{FF2B5EF4-FFF2-40B4-BE49-F238E27FC236}">
                <a16:creationId xmlns:a16="http://schemas.microsoft.com/office/drawing/2014/main" id="{4ADE5165-37D4-04E7-8AAE-68A67F4EE127}"/>
              </a:ext>
            </a:extLst>
          </xdr:cNvPr>
          <xdr:cNvGrpSpPr/>
        </xdr:nvGrpSpPr>
        <xdr:grpSpPr>
          <a:xfrm>
            <a:off x="34286034" y="-3189160"/>
            <a:ext cx="967065" cy="967066"/>
            <a:chOff x="16661607" y="9128599"/>
            <a:chExt cx="799227" cy="799228"/>
          </a:xfrm>
        </xdr:grpSpPr>
        <xdr:sp macro="" textlink="">
          <xdr:nvSpPr>
            <xdr:cNvPr id="334" name="正方形/長方形 333">
              <a:extLst>
                <a:ext uri="{FF2B5EF4-FFF2-40B4-BE49-F238E27FC236}">
                  <a16:creationId xmlns:a16="http://schemas.microsoft.com/office/drawing/2014/main" id="{9B49806E-67FA-7309-7219-13BC74F5D927}"/>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335" name="グラフィックス 209" descr="送電塔 枠線">
              <a:extLst>
                <a:ext uri="{FF2B5EF4-FFF2-40B4-BE49-F238E27FC236}">
                  <a16:creationId xmlns:a16="http://schemas.microsoft.com/office/drawing/2014/main" id="{DA4D7EF0-74A0-2B03-E471-BEB4F3659C1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661607" y="9128599"/>
              <a:ext cx="799227" cy="799228"/>
            </a:xfrm>
            <a:prstGeom prst="rect">
              <a:avLst/>
            </a:prstGeom>
          </xdr:spPr>
        </xdr:pic>
      </xdr:grpSp>
      <xdr:sp macro="" textlink="">
        <xdr:nvSpPr>
          <xdr:cNvPr id="327" name="正方形/長方形 326">
            <a:extLst>
              <a:ext uri="{FF2B5EF4-FFF2-40B4-BE49-F238E27FC236}">
                <a16:creationId xmlns:a16="http://schemas.microsoft.com/office/drawing/2014/main" id="{AF3028B1-7E3D-689F-0458-6D636E7A0BA7}"/>
              </a:ext>
            </a:extLst>
          </xdr:cNvPr>
          <xdr:cNvSpPr/>
        </xdr:nvSpPr>
        <xdr:spPr>
          <a:xfrm>
            <a:off x="22724358" y="-2865316"/>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+1850kW(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放電側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1850kW(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充電側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8" name="正方形/長方形 327">
            <a:extLst>
              <a:ext uri="{FF2B5EF4-FFF2-40B4-BE49-F238E27FC236}">
                <a16:creationId xmlns:a16="http://schemas.microsoft.com/office/drawing/2014/main" id="{261A4F34-8C5B-A460-9D02-5499032BFFBF}"/>
              </a:ext>
            </a:extLst>
          </xdr:cNvPr>
          <xdr:cNvSpPr/>
        </xdr:nvSpPr>
        <xdr:spPr>
          <a:xfrm>
            <a:off x="28759976" y="-2865316"/>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1848kW</a:t>
            </a:r>
          </a:p>
          <a:p>
            <a:pPr indent="279400" defTabSz="1485900"/>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1890</a:t>
            </a:r>
            <a:r>
              <a:rPr kumimoji="1" lang="en-US" altLang="ja-JP" sz="2800">
                <a:solidFill>
                  <a:schemeClr val="tx1">
                    <a:lumMod val="75000"/>
                    <a:lumOff val="25000"/>
                  </a:schemeClr>
                </a:solidFill>
                <a:latin typeface="Meiryo UI" panose="020B0604030504040204" pitchFamily="50" charset="-128"/>
                <a:ea typeface="Meiryo UI" panose="020B0604030504040204" pitchFamily="50" charset="-128"/>
              </a:rPr>
              <a:t>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9" name="正方形/長方形 328">
            <a:extLst>
              <a:ext uri="{FF2B5EF4-FFF2-40B4-BE49-F238E27FC236}">
                <a16:creationId xmlns:a16="http://schemas.microsoft.com/office/drawing/2014/main" id="{A81981CB-7D60-93E7-36B3-BDFDC5C37707}"/>
              </a:ext>
            </a:extLst>
          </xdr:cNvPr>
          <xdr:cNvSpPr/>
        </xdr:nvSpPr>
        <xdr:spPr>
          <a:xfrm>
            <a:off x="25742167" y="695240"/>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xnSp macro="">
        <xdr:nvCxnSpPr>
          <xdr:cNvPr id="330" name="直線コネクタ 329">
            <a:extLst>
              <a:ext uri="{FF2B5EF4-FFF2-40B4-BE49-F238E27FC236}">
                <a16:creationId xmlns:a16="http://schemas.microsoft.com/office/drawing/2014/main" id="{9007E3A5-2C43-04DA-3EE9-CB78715AB267}"/>
              </a:ext>
            </a:extLst>
          </xdr:cNvPr>
          <xdr:cNvCxnSpPr>
            <a:cxnSpLocks/>
            <a:stCxn id="327" idx="3"/>
            <a:endCxn id="328" idx="1"/>
          </xdr:cNvCxnSpPr>
        </xdr:nvCxnSpPr>
        <xdr:spPr>
          <a:xfrm>
            <a:off x="27476631" y="-1970233"/>
            <a:ext cx="128334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1" name="直線コネクタ 330">
            <a:extLst>
              <a:ext uri="{FF2B5EF4-FFF2-40B4-BE49-F238E27FC236}">
                <a16:creationId xmlns:a16="http://schemas.microsoft.com/office/drawing/2014/main" id="{32AA92EB-8B4C-81B3-6B30-029F1E499AC9}"/>
              </a:ext>
            </a:extLst>
          </xdr:cNvPr>
          <xdr:cNvCxnSpPr>
            <a:cxnSpLocks/>
            <a:stCxn id="328" idx="3"/>
            <a:endCxn id="325" idx="1"/>
          </xdr:cNvCxnSpPr>
        </xdr:nvCxnSpPr>
        <xdr:spPr>
          <a:xfrm>
            <a:off x="33512249" y="-1970233"/>
            <a:ext cx="108043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2" name="直線コネクタ 331">
            <a:extLst>
              <a:ext uri="{FF2B5EF4-FFF2-40B4-BE49-F238E27FC236}">
                <a16:creationId xmlns:a16="http://schemas.microsoft.com/office/drawing/2014/main" id="{421CE968-199F-17DA-0226-AE53B2B9A246}"/>
              </a:ext>
            </a:extLst>
          </xdr:cNvPr>
          <xdr:cNvCxnSpPr>
            <a:cxnSpLocks/>
          </xdr:cNvCxnSpPr>
        </xdr:nvCxnSpPr>
        <xdr:spPr>
          <a:xfrm>
            <a:off x="28118303" y="-1970234"/>
            <a:ext cx="0" cy="2665474"/>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33" name="楕円 332">
            <a:extLst>
              <a:ext uri="{FF2B5EF4-FFF2-40B4-BE49-F238E27FC236}">
                <a16:creationId xmlns:a16="http://schemas.microsoft.com/office/drawing/2014/main" id="{3B023A28-5807-CB49-CEDA-F971792172E7}"/>
              </a:ext>
            </a:extLst>
          </xdr:cNvPr>
          <xdr:cNvSpPr/>
        </xdr:nvSpPr>
        <xdr:spPr>
          <a:xfrm>
            <a:off x="25389626" y="247172"/>
            <a:ext cx="720128" cy="595440"/>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xnSp macro="">
        <xdr:nvCxnSpPr>
          <xdr:cNvPr id="336" name="直線コネクタ 335">
            <a:extLst>
              <a:ext uri="{FF2B5EF4-FFF2-40B4-BE49-F238E27FC236}">
                <a16:creationId xmlns:a16="http://schemas.microsoft.com/office/drawing/2014/main" id="{693E1455-763A-8920-B4F7-98A4F58F3E16}"/>
              </a:ext>
            </a:extLst>
          </xdr:cNvPr>
          <xdr:cNvCxnSpPr>
            <a:cxnSpLocks/>
          </xdr:cNvCxnSpPr>
        </xdr:nvCxnSpPr>
        <xdr:spPr>
          <a:xfrm flipH="1" flipV="1">
            <a:off x="21800471" y="-2020993"/>
            <a:ext cx="899571"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40769</xdr:colOff>
      <xdr:row>132</xdr:row>
      <xdr:rowOff>516178</xdr:rowOff>
    </xdr:from>
    <xdr:to>
      <xdr:col>9</xdr:col>
      <xdr:colOff>47933</xdr:colOff>
      <xdr:row>135</xdr:row>
      <xdr:rowOff>0</xdr:rowOff>
    </xdr:to>
    <xdr:sp macro="" textlink="">
      <xdr:nvSpPr>
        <xdr:cNvPr id="339" name="正方形/長方形 338">
          <a:extLst>
            <a:ext uri="{FF2B5EF4-FFF2-40B4-BE49-F238E27FC236}">
              <a16:creationId xmlns:a16="http://schemas.microsoft.com/office/drawing/2014/main" id="{437ED95A-9D1D-5828-C140-B66717A54011}"/>
            </a:ext>
          </a:extLst>
        </xdr:cNvPr>
        <xdr:cNvSpPr/>
      </xdr:nvSpPr>
      <xdr:spPr>
        <a:xfrm>
          <a:off x="617282" y="66790125"/>
          <a:ext cx="16876440" cy="259198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165371</xdr:colOff>
      <xdr:row>133</xdr:row>
      <xdr:rowOff>736158</xdr:rowOff>
    </xdr:from>
    <xdr:to>
      <xdr:col>11</xdr:col>
      <xdr:colOff>74363</xdr:colOff>
      <xdr:row>136</xdr:row>
      <xdr:rowOff>258156</xdr:rowOff>
    </xdr:to>
    <xdr:cxnSp macro="">
      <xdr:nvCxnSpPr>
        <xdr:cNvPr id="340" name="コネクタ: 曲線 339">
          <a:extLst>
            <a:ext uri="{FF2B5EF4-FFF2-40B4-BE49-F238E27FC236}">
              <a16:creationId xmlns:a16="http://schemas.microsoft.com/office/drawing/2014/main" id="{91D10B70-1AE8-EB23-D554-7A6C0A6DDEFE}"/>
            </a:ext>
          </a:extLst>
        </xdr:cNvPr>
        <xdr:cNvCxnSpPr/>
      </xdr:nvCxnSpPr>
      <xdr:spPr>
        <a:xfrm rot="10800000">
          <a:off x="17611160" y="67561553"/>
          <a:ext cx="1112150" cy="2630156"/>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16958</xdr:colOff>
      <xdr:row>74</xdr:row>
      <xdr:rowOff>101720</xdr:rowOff>
    </xdr:from>
    <xdr:to>
      <xdr:col>10</xdr:col>
      <xdr:colOff>530704</xdr:colOff>
      <xdr:row>78</xdr:row>
      <xdr:rowOff>538108</xdr:rowOff>
    </xdr:to>
    <xdr:cxnSp macro="">
      <xdr:nvCxnSpPr>
        <xdr:cNvPr id="54" name="コネクタ: 曲線 53">
          <a:extLst>
            <a:ext uri="{FF2B5EF4-FFF2-40B4-BE49-F238E27FC236}">
              <a16:creationId xmlns:a16="http://schemas.microsoft.com/office/drawing/2014/main" id="{06AB47AC-C178-FDBF-67BA-2F2A72E052C2}"/>
            </a:ext>
          </a:extLst>
        </xdr:cNvPr>
        <xdr:cNvCxnSpPr/>
      </xdr:nvCxnSpPr>
      <xdr:spPr>
        <a:xfrm rot="10800000">
          <a:off x="17456779" y="25592434"/>
          <a:ext cx="1126068" cy="2704245"/>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4275668</xdr:colOff>
      <xdr:row>69</xdr:row>
      <xdr:rowOff>0</xdr:rowOff>
    </xdr:from>
    <xdr:to>
      <xdr:col>4</xdr:col>
      <xdr:colOff>4754670</xdr:colOff>
      <xdr:row>69</xdr:row>
      <xdr:rowOff>352930</xdr:rowOff>
    </xdr:to>
    <xdr:sp macro="" textlink="">
      <xdr:nvSpPr>
        <xdr:cNvPr id="582" name="楕円 456">
          <a:extLst>
            <a:ext uri="{FF2B5EF4-FFF2-40B4-BE49-F238E27FC236}">
              <a16:creationId xmlns:a16="http://schemas.microsoft.com/office/drawing/2014/main" id="{F8B620DA-1FFC-48F4-B3A9-5C21F62C8357}"/>
            </a:ext>
          </a:extLst>
        </xdr:cNvPr>
        <xdr:cNvSpPr/>
      </xdr:nvSpPr>
      <xdr:spPr>
        <a:xfrm>
          <a:off x="13462001" y="21312714"/>
          <a:ext cx="479002" cy="48204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10</xdr:col>
      <xdr:colOff>599162</xdr:colOff>
      <xdr:row>72</xdr:row>
      <xdr:rowOff>856219</xdr:rowOff>
    </xdr:from>
    <xdr:to>
      <xdr:col>40</xdr:col>
      <xdr:colOff>363907</xdr:colOff>
      <xdr:row>87</xdr:row>
      <xdr:rowOff>77650</xdr:rowOff>
    </xdr:to>
    <xdr:pic>
      <xdr:nvPicPr>
        <xdr:cNvPr id="584" name="図 583">
          <a:extLst>
            <a:ext uri="{FF2B5EF4-FFF2-40B4-BE49-F238E27FC236}">
              <a16:creationId xmlns:a16="http://schemas.microsoft.com/office/drawing/2014/main" id="{9E064061-A4BE-A912-863F-5EFF20598CB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8728412" y="23589219"/>
          <a:ext cx="17869865" cy="9373077"/>
        </a:xfrm>
        <a:prstGeom prst="rect">
          <a:avLst/>
        </a:prstGeom>
        <a:ln>
          <a:solidFill>
            <a:schemeClr val="bg1">
              <a:lumMod val="50000"/>
            </a:schemeClr>
          </a:solidFill>
        </a:ln>
      </xdr:spPr>
    </xdr:pic>
    <xdr:clientData/>
  </xdr:twoCellAnchor>
  <xdr:twoCellAnchor editAs="oneCell">
    <xdr:from>
      <xdr:col>10</xdr:col>
      <xdr:colOff>602337</xdr:colOff>
      <xdr:row>92</xdr:row>
      <xdr:rowOff>0</xdr:rowOff>
    </xdr:from>
    <xdr:to>
      <xdr:col>40</xdr:col>
      <xdr:colOff>378412</xdr:colOff>
      <xdr:row>102</xdr:row>
      <xdr:rowOff>630202</xdr:rowOff>
    </xdr:to>
    <xdr:pic>
      <xdr:nvPicPr>
        <xdr:cNvPr id="585" name="図 584">
          <a:extLst>
            <a:ext uri="{FF2B5EF4-FFF2-40B4-BE49-F238E27FC236}">
              <a16:creationId xmlns:a16="http://schemas.microsoft.com/office/drawing/2014/main" id="{E306FBEF-F57D-F009-BB8E-17536BC97B3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8731587" y="36960176"/>
          <a:ext cx="17873575" cy="6609728"/>
        </a:xfrm>
        <a:prstGeom prst="rect">
          <a:avLst/>
        </a:prstGeom>
        <a:ln>
          <a:solidFill>
            <a:schemeClr val="bg1">
              <a:lumMod val="50000"/>
            </a:schemeClr>
          </a:solidFill>
        </a:ln>
      </xdr:spPr>
    </xdr:pic>
    <xdr:clientData/>
  </xdr:twoCellAnchor>
  <xdr:twoCellAnchor editAs="oneCell">
    <xdr:from>
      <xdr:col>10</xdr:col>
      <xdr:colOff>602337</xdr:colOff>
      <xdr:row>109</xdr:row>
      <xdr:rowOff>381000</xdr:rowOff>
    </xdr:from>
    <xdr:to>
      <xdr:col>40</xdr:col>
      <xdr:colOff>382437</xdr:colOff>
      <xdr:row>119</xdr:row>
      <xdr:rowOff>677037</xdr:rowOff>
    </xdr:to>
    <xdr:pic>
      <xdr:nvPicPr>
        <xdr:cNvPr id="586" name="図 585">
          <a:extLst>
            <a:ext uri="{FF2B5EF4-FFF2-40B4-BE49-F238E27FC236}">
              <a16:creationId xmlns:a16="http://schemas.microsoft.com/office/drawing/2014/main" id="{711F2661-E7A8-FDFB-4FCF-4BE5A665FE5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8731587" y="48228250"/>
          <a:ext cx="17877600" cy="6610844"/>
        </a:xfrm>
        <a:prstGeom prst="rect">
          <a:avLst/>
        </a:prstGeom>
        <a:ln>
          <a:solidFill>
            <a:schemeClr val="bg1">
              <a:lumMod val="65000"/>
            </a:schemeClr>
          </a:solidFill>
        </a:ln>
      </xdr:spPr>
    </xdr:pic>
    <xdr:clientData/>
  </xdr:twoCellAnchor>
  <xdr:twoCellAnchor>
    <xdr:from>
      <xdr:col>1</xdr:col>
      <xdr:colOff>26746</xdr:colOff>
      <xdr:row>5</xdr:row>
      <xdr:rowOff>141495</xdr:rowOff>
    </xdr:from>
    <xdr:to>
      <xdr:col>6</xdr:col>
      <xdr:colOff>318990</xdr:colOff>
      <xdr:row>20</xdr:row>
      <xdr:rowOff>301436</xdr:rowOff>
    </xdr:to>
    <xdr:grpSp>
      <xdr:nvGrpSpPr>
        <xdr:cNvPr id="3" name="グループ化 2">
          <a:extLst>
            <a:ext uri="{FF2B5EF4-FFF2-40B4-BE49-F238E27FC236}">
              <a16:creationId xmlns:a16="http://schemas.microsoft.com/office/drawing/2014/main" id="{B84854B6-4BEC-4742-8FBC-9425B15070A6}"/>
            </a:ext>
          </a:extLst>
        </xdr:cNvPr>
        <xdr:cNvGrpSpPr/>
      </xdr:nvGrpSpPr>
      <xdr:grpSpPr>
        <a:xfrm>
          <a:off x="217246" y="2236995"/>
          <a:ext cx="16722869" cy="5589191"/>
          <a:chOff x="422411" y="2706113"/>
          <a:chExt cx="15303972" cy="5735266"/>
        </a:xfrm>
      </xdr:grpSpPr>
      <xdr:sp macro="" textlink="">
        <xdr:nvSpPr>
          <xdr:cNvPr id="5" name="正方形/長方形 4">
            <a:extLst>
              <a:ext uri="{FF2B5EF4-FFF2-40B4-BE49-F238E27FC236}">
                <a16:creationId xmlns:a16="http://schemas.microsoft.com/office/drawing/2014/main" id="{479509BF-E0FF-C57C-0C10-921AF26B563A}"/>
              </a:ext>
            </a:extLst>
          </xdr:cNvPr>
          <xdr:cNvSpPr/>
        </xdr:nvSpPr>
        <xdr:spPr>
          <a:xfrm>
            <a:off x="422411" y="2706113"/>
            <a:ext cx="15303972" cy="5735266"/>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 既設と同じ出力の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を増設する場合も、別の設備として記載ください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定格出力が同じ設備の中で、蓄電池容量の構成ごとの内訳を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6" name="楕円 5">
            <a:extLst>
              <a:ext uri="{FF2B5EF4-FFF2-40B4-BE49-F238E27FC236}">
                <a16:creationId xmlns:a16="http://schemas.microsoft.com/office/drawing/2014/main" id="{C75A3A2F-40C2-EA55-8FA7-BBAF0A4DC9C8}"/>
              </a:ext>
            </a:extLst>
          </xdr:cNvPr>
          <xdr:cNvSpPr/>
        </xdr:nvSpPr>
        <xdr:spPr>
          <a:xfrm>
            <a:off x="732775" y="3513147"/>
            <a:ext cx="481560" cy="484867"/>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7" name="楕円 6">
            <a:extLst>
              <a:ext uri="{FF2B5EF4-FFF2-40B4-BE49-F238E27FC236}">
                <a16:creationId xmlns:a16="http://schemas.microsoft.com/office/drawing/2014/main" id="{4693CDFD-B043-FDCE-7626-B58B9EE61182}"/>
              </a:ext>
            </a:extLst>
          </xdr:cNvPr>
          <xdr:cNvSpPr/>
        </xdr:nvSpPr>
        <xdr:spPr>
          <a:xfrm>
            <a:off x="729600" y="4890946"/>
            <a:ext cx="485554" cy="5206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8" name="楕円 7">
            <a:extLst>
              <a:ext uri="{FF2B5EF4-FFF2-40B4-BE49-F238E27FC236}">
                <a16:creationId xmlns:a16="http://schemas.microsoft.com/office/drawing/2014/main" id="{DB993A5F-EA97-9240-CE43-C5B067070D77}"/>
              </a:ext>
            </a:extLst>
          </xdr:cNvPr>
          <xdr:cNvSpPr/>
        </xdr:nvSpPr>
        <xdr:spPr>
          <a:xfrm>
            <a:off x="729600" y="5663377"/>
            <a:ext cx="485554" cy="46663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9" name="楕円 8">
            <a:extLst>
              <a:ext uri="{FF2B5EF4-FFF2-40B4-BE49-F238E27FC236}">
                <a16:creationId xmlns:a16="http://schemas.microsoft.com/office/drawing/2014/main" id="{06E44B0A-AC48-F267-F4BD-BC4FA82CBA47}"/>
              </a:ext>
            </a:extLst>
          </xdr:cNvPr>
          <xdr:cNvSpPr/>
        </xdr:nvSpPr>
        <xdr:spPr>
          <a:xfrm>
            <a:off x="729600" y="6403845"/>
            <a:ext cx="485554" cy="4825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10" name="正方形/長方形 477">
            <a:extLst>
              <a:ext uri="{FF2B5EF4-FFF2-40B4-BE49-F238E27FC236}">
                <a16:creationId xmlns:a16="http://schemas.microsoft.com/office/drawing/2014/main" id="{88970BF8-3B2B-2572-B386-18D1C1F4304B}"/>
              </a:ext>
            </a:extLst>
          </xdr:cNvPr>
          <xdr:cNvSpPr/>
        </xdr:nvSpPr>
        <xdr:spPr>
          <a:xfrm>
            <a:off x="572107" y="2786102"/>
            <a:ext cx="3931913" cy="7914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450348</xdr:colOff>
      <xdr:row>27</xdr:row>
      <xdr:rowOff>1907</xdr:rowOff>
    </xdr:from>
    <xdr:to>
      <xdr:col>24</xdr:col>
      <xdr:colOff>73731</xdr:colOff>
      <xdr:row>75</xdr:row>
      <xdr:rowOff>52334</xdr:rowOff>
    </xdr:to>
    <xdr:graphicFrame macro="">
      <xdr:nvGraphicFramePr>
        <xdr:cNvPr id="3" name="グラフ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98999</xdr:colOff>
      <xdr:row>26</xdr:row>
      <xdr:rowOff>15662</xdr:rowOff>
    </xdr:from>
    <xdr:to>
      <xdr:col>49</xdr:col>
      <xdr:colOff>162280</xdr:colOff>
      <xdr:row>67</xdr:row>
      <xdr:rowOff>47414</xdr:rowOff>
    </xdr:to>
    <xdr:pic>
      <xdr:nvPicPr>
        <xdr:cNvPr id="2" name="図 1">
          <a:extLst>
            <a:ext uri="{FF2B5EF4-FFF2-40B4-BE49-F238E27FC236}">
              <a16:creationId xmlns:a16="http://schemas.microsoft.com/office/drawing/2014/main" id="{7BE8EDD0-899D-73A4-E67B-A1494C7D150E}"/>
            </a:ext>
          </a:extLst>
        </xdr:cNvPr>
        <xdr:cNvPicPr>
          <a:picLocks noChangeAspect="1"/>
        </xdr:cNvPicPr>
      </xdr:nvPicPr>
      <xdr:blipFill>
        <a:blip xmlns:r="http://schemas.openxmlformats.org/officeDocument/2006/relationships" r:embed="rId2"/>
        <a:stretch>
          <a:fillRect/>
        </a:stretch>
      </xdr:blipFill>
      <xdr:spPr>
        <a:xfrm>
          <a:off x="17597785" y="5458519"/>
          <a:ext cx="11493281" cy="72843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36863</xdr:colOff>
      <xdr:row>16</xdr:row>
      <xdr:rowOff>80819</xdr:rowOff>
    </xdr:from>
    <xdr:to>
      <xdr:col>42</xdr:col>
      <xdr:colOff>274947</xdr:colOff>
      <xdr:row>58</xdr:row>
      <xdr:rowOff>76360</xdr:rowOff>
    </xdr:to>
    <xdr:pic>
      <xdr:nvPicPr>
        <xdr:cNvPr id="2" name="図 1">
          <a:extLst>
            <a:ext uri="{FF2B5EF4-FFF2-40B4-BE49-F238E27FC236}">
              <a16:creationId xmlns:a16="http://schemas.microsoft.com/office/drawing/2014/main" id="{B9BCBD9B-159C-E8ED-56CF-23E30C257274}"/>
            </a:ext>
          </a:extLst>
        </xdr:cNvPr>
        <xdr:cNvPicPr>
          <a:picLocks noChangeAspect="1"/>
        </xdr:cNvPicPr>
      </xdr:nvPicPr>
      <xdr:blipFill>
        <a:blip xmlns:r="http://schemas.openxmlformats.org/officeDocument/2006/relationships" r:embed="rId1"/>
        <a:stretch>
          <a:fillRect/>
        </a:stretch>
      </xdr:blipFill>
      <xdr:spPr>
        <a:xfrm>
          <a:off x="11689789" y="3282840"/>
          <a:ext cx="9056950" cy="62070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141789</xdr:colOff>
      <xdr:row>18</xdr:row>
      <xdr:rowOff>49636</xdr:rowOff>
    </xdr:from>
    <xdr:to>
      <xdr:col>17</xdr:col>
      <xdr:colOff>449689</xdr:colOff>
      <xdr:row>50</xdr:row>
      <xdr:rowOff>112209</xdr:rowOff>
    </xdr:to>
    <xdr:pic>
      <xdr:nvPicPr>
        <xdr:cNvPr id="17"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6118" y="3487929"/>
          <a:ext cx="9902750" cy="51901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73</xdr:col>
      <xdr:colOff>26499</xdr:colOff>
      <xdr:row>25</xdr:row>
      <xdr:rowOff>30728</xdr:rowOff>
    </xdr:from>
    <xdr:to>
      <xdr:col>92</xdr:col>
      <xdr:colOff>589461</xdr:colOff>
      <xdr:row>65</xdr:row>
      <xdr:rowOff>48131</xdr:rowOff>
    </xdr:to>
    <xdr:pic>
      <xdr:nvPicPr>
        <xdr:cNvPr id="3" name="図 2">
          <a:extLst>
            <a:ext uri="{FF2B5EF4-FFF2-40B4-BE49-F238E27FC236}">
              <a16:creationId xmlns:a16="http://schemas.microsoft.com/office/drawing/2014/main" id="{F2F305FE-81F6-F28E-E574-83DAB1E7006D}"/>
            </a:ext>
          </a:extLst>
        </xdr:cNvPr>
        <xdr:cNvPicPr>
          <a:picLocks noChangeAspect="1"/>
        </xdr:cNvPicPr>
      </xdr:nvPicPr>
      <xdr:blipFill>
        <a:blip xmlns:r="http://schemas.openxmlformats.org/officeDocument/2006/relationships" r:embed="rId1"/>
        <a:stretch>
          <a:fillRect/>
        </a:stretch>
      </xdr:blipFill>
      <xdr:spPr>
        <a:xfrm>
          <a:off x="13048535" y="4983728"/>
          <a:ext cx="10577819" cy="63719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49181</xdr:colOff>
      <xdr:row>18</xdr:row>
      <xdr:rowOff>64654</xdr:rowOff>
    </xdr:from>
    <xdr:to>
      <xdr:col>35</xdr:col>
      <xdr:colOff>486854</xdr:colOff>
      <xdr:row>50</xdr:row>
      <xdr:rowOff>115936</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67098" y="3592432"/>
          <a:ext cx="7945618" cy="51312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a16="http://schemas.microsoft.com/office/drawing/2014/main" id="{00000000-0008-0000-15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a16="http://schemas.microsoft.com/office/drawing/2014/main" id="{00000000-0008-0000-15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a16="http://schemas.microsoft.com/office/drawing/2014/main" id="{00000000-0008-0000-15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a16="http://schemas.microsoft.com/office/drawing/2014/main" id="{00000000-0008-0000-15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a16="http://schemas.microsoft.com/office/drawing/2014/main" id="{00000000-0008-0000-15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66674</xdr:rowOff>
    </xdr:from>
    <xdr:to>
      <xdr:col>23</xdr:col>
      <xdr:colOff>202530</xdr:colOff>
      <xdr:row>20</xdr:row>
      <xdr:rowOff>77611</xdr:rowOff>
    </xdr:to>
    <xdr:sp macro="" textlink="">
      <xdr:nvSpPr>
        <xdr:cNvPr id="40" name="正方形/長方形 8">
          <a:extLst>
            <a:ext uri="{FF2B5EF4-FFF2-40B4-BE49-F238E27FC236}">
              <a16:creationId xmlns:a16="http://schemas.microsoft.com/office/drawing/2014/main" id="{00000000-0008-0000-1500-000028000000}"/>
            </a:ext>
          </a:extLst>
        </xdr:cNvPr>
        <xdr:cNvSpPr/>
      </xdr:nvSpPr>
      <xdr:spPr>
        <a:xfrm>
          <a:off x="8094084" y="3500477"/>
          <a:ext cx="344770" cy="33110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a16="http://schemas.microsoft.com/office/drawing/2014/main" id="{00000000-0008-0000-15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a16="http://schemas.microsoft.com/office/drawing/2014/main" id="{00000000-0008-0000-15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29251</xdr:colOff>
      <xdr:row>16</xdr:row>
      <xdr:rowOff>12587</xdr:rowOff>
    </xdr:from>
    <xdr:to>
      <xdr:col>48</xdr:col>
      <xdr:colOff>448611</xdr:colOff>
      <xdr:row>46</xdr:row>
      <xdr:rowOff>84267</xdr:rowOff>
    </xdr:to>
    <xdr:pic>
      <xdr:nvPicPr>
        <xdr:cNvPr id="56" name="図 2">
          <a:extLst>
            <a:ext uri="{FF2B5EF4-FFF2-40B4-BE49-F238E27FC236}">
              <a16:creationId xmlns:a16="http://schemas.microsoft.com/office/drawing/2014/main" id="{00000000-0008-0000-15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39293" y="3126221"/>
          <a:ext cx="8642850" cy="4877375"/>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a16="http://schemas.microsoft.com/office/drawing/2014/main" id="{00000000-0008-0000-15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a16="http://schemas.microsoft.com/office/drawing/2014/main" id="{00000000-0008-0000-15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rule-tr-dis/" TargetMode="External"/><Relationship Id="rId2" Type="http://schemas.openxmlformats.org/officeDocument/2006/relationships/hyperlink" Target="https://www.tepco.co.jp/pg/consignment/fit/pdf/koatu_tikudenti.pdf" TargetMode="External"/><Relationship Id="rId1" Type="http://schemas.openxmlformats.org/officeDocument/2006/relationships/hyperlink" Target="https://www.tepco.co.jp/pg/consignment/fit/pdf/guide_2024.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ccto.or.jp/grid/business/documents/chikudenchi_20250401.pdf" TargetMode="External"/><Relationship Id="rId2" Type="http://schemas.openxmlformats.org/officeDocument/2006/relationships/hyperlink" Target="https://www.tepco.co.jp/pg/consignment/notification/index-j.html" TargetMode="External"/><Relationship Id="rId1" Type="http://schemas.openxmlformats.org/officeDocument/2006/relationships/hyperlink" Target="https://www.tepco.co.jp/pg/consignment/procedures/harmonic/"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setsuzokukenntou@tepco.co.jp" TargetMode="External"/><Relationship Id="rId1" Type="http://schemas.openxmlformats.org/officeDocument/2006/relationships/hyperlink" Target="mailto:fit_setuzokukentou@tepc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1E2E1-ABE7-4C6F-8479-2CC08D5F69B5}">
  <sheetPr codeName="Sheet3">
    <tabColor theme="5" tint="0.59999389629810485"/>
  </sheetPr>
  <dimension ref="A1:CL73"/>
  <sheetViews>
    <sheetView showGridLines="0" tabSelected="1" view="pageBreakPreview" zoomScale="60" zoomScaleNormal="62" workbookViewId="0">
      <pane ySplit="3" topLeftCell="A4" activePane="bottomLeft" state="frozen"/>
      <selection sqref="A1:C1"/>
      <selection pane="bottomLeft" activeCell="AV39" sqref="AV39:BK39"/>
    </sheetView>
  </sheetViews>
  <sheetFormatPr defaultColWidth="8.875" defaultRowHeight="15.75" x14ac:dyDescent="0.15"/>
  <cols>
    <col min="1" max="1" width="2.625" style="6" customWidth="1"/>
    <col min="2" max="2" width="3.875" style="6" customWidth="1"/>
    <col min="3" max="8" width="2.625" style="6" customWidth="1"/>
    <col min="9" max="9" width="1.125" style="6" customWidth="1"/>
    <col min="10" max="32" width="2.625" style="6" customWidth="1"/>
    <col min="33" max="33" width="4.125" style="6" bestFit="1" customWidth="1"/>
    <col min="34" max="37" width="2.625" style="6" customWidth="1"/>
    <col min="38" max="38" width="3.125" style="6" customWidth="1"/>
    <col min="39" max="65" width="2.625" style="6" customWidth="1"/>
    <col min="66" max="66" width="11.875" style="6" customWidth="1"/>
    <col min="67" max="67" width="9.125" style="6" customWidth="1"/>
    <col min="68" max="68" width="3.125" style="6" hidden="1" customWidth="1"/>
    <col min="69" max="69" width="7.875" style="6" hidden="1" customWidth="1"/>
    <col min="70" max="70" width="3" style="6" hidden="1" customWidth="1"/>
    <col min="71" max="78" width="8.875" style="6" customWidth="1"/>
    <col min="79" max="16384" width="8.875" style="6"/>
  </cols>
  <sheetData>
    <row r="1" spans="1:65" ht="24.95" customHeight="1" x14ac:dyDescent="0.15">
      <c r="W1" s="202"/>
      <c r="X1" s="203" t="s">
        <v>0</v>
      </c>
      <c r="Y1" s="204"/>
      <c r="Z1" s="202"/>
      <c r="AD1" s="202"/>
      <c r="AE1" s="205"/>
      <c r="AF1" s="206"/>
      <c r="AG1" s="206">
        <f>BR72</f>
        <v>3</v>
      </c>
      <c r="AH1" s="206"/>
      <c r="AI1" s="203" t="s">
        <v>1</v>
      </c>
    </row>
    <row r="2" spans="1:65" x14ac:dyDescent="0.15">
      <c r="A2" s="944" t="s">
        <v>2</v>
      </c>
      <c r="B2" s="944"/>
      <c r="C2" s="944"/>
      <c r="D2" s="944"/>
      <c r="E2" s="944"/>
      <c r="F2" s="944"/>
      <c r="G2" s="944"/>
      <c r="H2" s="944"/>
      <c r="I2" s="938" t="s">
        <v>872</v>
      </c>
      <c r="J2" s="938"/>
      <c r="K2" s="938"/>
      <c r="L2" s="938"/>
      <c r="M2" s="938"/>
      <c r="N2" s="938"/>
      <c r="O2" s="938"/>
      <c r="P2" s="938"/>
      <c r="Q2" s="939" t="s">
        <v>15</v>
      </c>
      <c r="R2" s="940">
        <v>45758</v>
      </c>
      <c r="S2" s="940"/>
      <c r="T2" s="940"/>
      <c r="U2" s="940"/>
      <c r="V2" s="940"/>
      <c r="W2" s="940"/>
      <c r="X2" s="940"/>
      <c r="Y2" s="940"/>
      <c r="Z2" s="940"/>
    </row>
    <row r="3" spans="1:65" x14ac:dyDescent="0.15">
      <c r="A3" s="944"/>
      <c r="B3" s="944"/>
      <c r="C3" s="944"/>
      <c r="D3" s="944"/>
      <c r="E3" s="944"/>
      <c r="F3" s="944"/>
      <c r="G3" s="944"/>
      <c r="H3" s="944"/>
      <c r="I3" s="938"/>
      <c r="J3" s="938"/>
      <c r="K3" s="938"/>
      <c r="L3" s="938"/>
      <c r="M3" s="938"/>
      <c r="N3" s="938"/>
      <c r="O3" s="938"/>
      <c r="P3" s="938"/>
      <c r="Q3" s="939"/>
      <c r="R3" s="940"/>
      <c r="S3" s="940"/>
      <c r="T3" s="940"/>
      <c r="U3" s="940"/>
      <c r="V3" s="940"/>
      <c r="W3" s="940"/>
      <c r="X3" s="940"/>
      <c r="Y3" s="940"/>
      <c r="Z3" s="940"/>
    </row>
    <row r="4" spans="1:65" ht="15" customHeight="1" x14ac:dyDescent="0.15">
      <c r="A4" s="8"/>
      <c r="B4" s="8"/>
      <c r="C4" s="8"/>
      <c r="D4" s="8"/>
      <c r="E4" s="8"/>
      <c r="F4" s="8"/>
      <c r="G4" s="8"/>
      <c r="H4" s="8"/>
    </row>
    <row r="5" spans="1:65" ht="24.6" customHeight="1" x14ac:dyDescent="0.15">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row>
    <row r="6" spans="1:65" ht="9.9499999999999993" customHeight="1" x14ac:dyDescent="0.15">
      <c r="B6" s="207"/>
    </row>
    <row r="7" spans="1:65" ht="19.5" x14ac:dyDescent="0.15">
      <c r="A7" s="208"/>
      <c r="B7" s="209" t="s">
        <v>745</v>
      </c>
      <c r="C7" s="210"/>
      <c r="AR7" s="2"/>
    </row>
    <row r="8" spans="1:65" ht="19.5" customHeight="1" x14ac:dyDescent="0.15">
      <c r="A8" s="208"/>
      <c r="B8" s="211"/>
      <c r="C8" s="6" t="s">
        <v>869</v>
      </c>
      <c r="AR8" s="2"/>
    </row>
    <row r="9" spans="1:65" ht="15" customHeight="1" x14ac:dyDescent="0.15">
      <c r="A9" s="208"/>
      <c r="B9" s="211"/>
      <c r="D9" s="212" t="s">
        <v>744</v>
      </c>
      <c r="AR9" s="2"/>
    </row>
    <row r="10" spans="1:65" ht="19.5" x14ac:dyDescent="0.15">
      <c r="A10" s="208"/>
      <c r="B10" s="211"/>
      <c r="C10" s="6" t="s">
        <v>732</v>
      </c>
      <c r="AR10" s="2"/>
    </row>
    <row r="11" spans="1:65" ht="19.5" customHeight="1" x14ac:dyDescent="0.15">
      <c r="A11" s="208"/>
      <c r="C11" s="6" t="s">
        <v>870</v>
      </c>
      <c r="AR11" s="2"/>
    </row>
    <row r="12" spans="1:65" x14ac:dyDescent="0.15">
      <c r="A12" s="1"/>
      <c r="D12" s="212" t="s">
        <v>661</v>
      </c>
      <c r="K12" s="2"/>
      <c r="O12" s="3"/>
      <c r="Q12" s="3"/>
      <c r="R12" s="3"/>
      <c r="S12" s="3"/>
      <c r="T12" s="3"/>
      <c r="U12" s="3"/>
      <c r="V12" s="3"/>
      <c r="W12" s="3"/>
      <c r="X12" s="3"/>
      <c r="Y12" s="3"/>
      <c r="Z12" s="3"/>
      <c r="AA12" s="184"/>
      <c r="AB12" s="184"/>
      <c r="AC12" s="942" t="s">
        <v>4</v>
      </c>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row>
    <row r="13" spans="1:65" ht="19.5" customHeight="1" x14ac:dyDescent="0.15">
      <c r="A13" s="1"/>
      <c r="C13" s="6" t="s">
        <v>871</v>
      </c>
      <c r="D13" s="212"/>
      <c r="K13" s="2"/>
      <c r="O13" s="3"/>
      <c r="Q13" s="3"/>
      <c r="R13" s="3"/>
      <c r="S13" s="3"/>
      <c r="T13" s="3"/>
      <c r="U13" s="3"/>
      <c r="V13" s="3"/>
      <c r="W13" s="3"/>
      <c r="X13" s="3"/>
      <c r="Y13" s="3"/>
      <c r="Z13" s="3"/>
      <c r="AA13" s="184"/>
      <c r="AB13" s="184"/>
      <c r="AC13" s="184"/>
      <c r="AD13" s="184"/>
      <c r="AE13" s="184"/>
      <c r="AF13" s="184"/>
      <c r="AG13" s="184"/>
      <c r="AH13" s="184"/>
      <c r="AJ13" s="184"/>
      <c r="AK13" s="184"/>
      <c r="AL13" s="184"/>
      <c r="AM13" s="13"/>
      <c r="AN13" s="952"/>
      <c r="AO13" s="952"/>
      <c r="AP13" s="952"/>
      <c r="AQ13" s="952"/>
      <c r="AR13" s="952"/>
      <c r="AS13" s="952"/>
      <c r="AT13" s="907"/>
      <c r="AU13" s="184"/>
      <c r="AV13" s="184"/>
      <c r="AW13" s="184"/>
      <c r="AX13" s="184"/>
      <c r="AY13" s="184"/>
      <c r="AZ13" s="184"/>
      <c r="BA13" s="184"/>
    </row>
    <row r="14" spans="1:65" ht="20.45" customHeight="1" x14ac:dyDescent="0.15">
      <c r="A14" s="1"/>
      <c r="K14" s="2"/>
      <c r="N14" s="3"/>
      <c r="O14" s="3"/>
      <c r="P14" s="3"/>
      <c r="Q14" s="3"/>
      <c r="R14" s="3"/>
      <c r="S14" s="3"/>
      <c r="T14" s="3"/>
      <c r="U14" s="3"/>
      <c r="V14" s="3"/>
      <c r="W14" s="3"/>
      <c r="X14" s="3"/>
      <c r="Y14" s="3"/>
      <c r="Z14" s="3"/>
      <c r="AA14" s="3"/>
      <c r="AB14" s="3"/>
      <c r="AC14" s="3"/>
      <c r="AD14" s="3"/>
      <c r="AE14" s="3"/>
      <c r="AF14" s="3"/>
      <c r="AR14" s="2"/>
    </row>
    <row r="15" spans="1:65" ht="24.6" customHeight="1" x14ac:dyDescent="0.15">
      <c r="A15" s="9"/>
      <c r="B15" s="10" t="s">
        <v>5</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9.9499999999999993" customHeight="1" x14ac:dyDescent="0.15">
      <c r="B16" s="207"/>
    </row>
    <row r="17" spans="2:90" ht="19.5" customHeight="1" x14ac:dyDescent="0.15">
      <c r="B17" s="211" t="s">
        <v>6</v>
      </c>
      <c r="C17" s="213"/>
      <c r="D17" s="213"/>
      <c r="E17" s="213"/>
      <c r="F17" s="213"/>
      <c r="G17" s="213"/>
      <c r="H17" s="213"/>
      <c r="I17" s="213"/>
      <c r="J17" s="945" t="s">
        <v>7</v>
      </c>
      <c r="K17" s="945"/>
      <c r="L17" s="945"/>
      <c r="M17" s="945"/>
      <c r="N17" s="945"/>
      <c r="O17" s="945"/>
      <c r="P17" s="945"/>
      <c r="Q17" s="211" t="s">
        <v>662</v>
      </c>
      <c r="R17" s="213"/>
      <c r="S17" s="213"/>
      <c r="T17" s="213"/>
      <c r="U17" s="213"/>
      <c r="V17" s="213"/>
      <c r="W17" s="213"/>
      <c r="X17" s="213"/>
      <c r="Y17" s="213"/>
      <c r="Z17" s="213"/>
      <c r="AA17" s="213"/>
      <c r="AB17" s="213"/>
      <c r="AC17" s="213"/>
      <c r="AD17" s="213"/>
      <c r="AE17" s="213"/>
      <c r="AF17" s="213"/>
      <c r="AG17" s="213"/>
      <c r="AH17" s="213"/>
      <c r="AI17" s="213"/>
      <c r="AJ17" s="213"/>
      <c r="AK17" s="213"/>
    </row>
    <row r="18" spans="2:90" ht="5.0999999999999996" customHeight="1" x14ac:dyDescent="0.15">
      <c r="B18" s="211"/>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row>
    <row r="19" spans="2:90" ht="19.5" customHeight="1" x14ac:dyDescent="0.15">
      <c r="B19" s="211" t="s">
        <v>8</v>
      </c>
      <c r="C19" s="941" t="s">
        <v>9</v>
      </c>
      <c r="D19" s="941"/>
      <c r="E19" s="941"/>
      <c r="F19" s="941"/>
      <c r="G19" s="941"/>
      <c r="H19" s="941"/>
      <c r="I19" s="214" t="s">
        <v>663</v>
      </c>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row>
    <row r="20" spans="2:90" ht="21.95" customHeight="1" x14ac:dyDescent="0.15">
      <c r="B20" s="11"/>
      <c r="C20" s="215" t="s">
        <v>664</v>
      </c>
    </row>
    <row r="21" spans="2:90" ht="15" customHeight="1" x14ac:dyDescent="0.15">
      <c r="B21" s="11"/>
      <c r="C21" s="904" t="s">
        <v>873</v>
      </c>
    </row>
    <row r="22" spans="2:90" ht="5.0999999999999996" customHeight="1" x14ac:dyDescent="0.15">
      <c r="B22" s="11"/>
      <c r="C22" s="216"/>
    </row>
    <row r="23" spans="2:90" ht="19.5" customHeight="1" x14ac:dyDescent="0.15">
      <c r="B23" s="211" t="s">
        <v>10</v>
      </c>
      <c r="C23" s="217"/>
      <c r="D23" s="217"/>
      <c r="E23" s="217"/>
      <c r="F23" s="217"/>
      <c r="G23" s="217"/>
      <c r="H23" s="217"/>
      <c r="I23" s="217"/>
      <c r="J23" s="217"/>
      <c r="K23" s="217"/>
      <c r="L23" s="218"/>
      <c r="M23" s="218"/>
      <c r="N23" s="218"/>
      <c r="O23" s="218"/>
      <c r="P23" s="218"/>
      <c r="Q23" s="218"/>
      <c r="R23" s="217"/>
      <c r="S23" s="217"/>
      <c r="T23" s="217"/>
      <c r="U23" s="217"/>
      <c r="V23" s="217"/>
      <c r="W23" s="217"/>
      <c r="X23" s="217"/>
      <c r="Y23" s="217"/>
      <c r="Z23" s="217"/>
      <c r="AA23" s="217"/>
      <c r="AB23" s="217"/>
      <c r="AC23" s="217"/>
      <c r="AD23" s="217"/>
      <c r="AE23" s="217"/>
      <c r="AF23" s="217"/>
      <c r="AG23" s="214"/>
      <c r="AH23" s="217"/>
      <c r="AI23" s="217"/>
      <c r="AJ23" s="217"/>
      <c r="AK23" s="217"/>
      <c r="AL23" s="217"/>
      <c r="AM23" s="217"/>
      <c r="AN23" s="217"/>
      <c r="AO23" s="217"/>
      <c r="AP23" s="217"/>
      <c r="AQ23" s="217"/>
      <c r="AR23" s="217"/>
      <c r="AS23" s="217"/>
      <c r="AT23" s="217"/>
      <c r="AU23" s="217"/>
      <c r="AV23" s="217"/>
      <c r="AW23" s="217"/>
      <c r="AX23" s="217"/>
      <c r="AY23" s="217"/>
      <c r="AZ23" s="217"/>
      <c r="BA23" s="217"/>
      <c r="BB23" s="219"/>
      <c r="BC23" s="219"/>
      <c r="BD23" s="219"/>
      <c r="CL23" s="220"/>
    </row>
    <row r="24" spans="2:90" ht="21.95" customHeight="1" x14ac:dyDescent="0.15">
      <c r="B24" s="11"/>
      <c r="C24" s="215" t="s">
        <v>665</v>
      </c>
      <c r="CL24" s="220"/>
    </row>
    <row r="25" spans="2:90" ht="5.0999999999999996" customHeight="1" x14ac:dyDescent="0.15">
      <c r="B25" s="11"/>
      <c r="CL25" s="220"/>
    </row>
    <row r="26" spans="2:90" ht="19.5" customHeight="1" x14ac:dyDescent="0.15">
      <c r="B26" s="211" t="s">
        <v>11</v>
      </c>
      <c r="C26" s="217"/>
      <c r="D26" s="217"/>
      <c r="E26" s="217"/>
      <c r="G26" s="941" t="s">
        <v>12</v>
      </c>
      <c r="H26" s="941"/>
      <c r="I26" s="941"/>
      <c r="J26" s="941"/>
      <c r="K26" s="941"/>
      <c r="L26" s="941"/>
      <c r="M26" s="941"/>
      <c r="N26" s="941"/>
      <c r="O26" s="214" t="s">
        <v>13</v>
      </c>
      <c r="Q26" s="217"/>
      <c r="R26" s="217"/>
      <c r="S26" s="217"/>
      <c r="T26" s="217"/>
      <c r="U26" s="217"/>
      <c r="V26" s="217"/>
      <c r="W26" s="217"/>
      <c r="X26" s="217"/>
      <c r="Y26" s="218"/>
      <c r="Z26" s="218"/>
      <c r="AA26" s="218"/>
      <c r="AB26" s="211"/>
      <c r="AC26" s="217"/>
      <c r="AD26" s="217"/>
      <c r="AE26" s="217"/>
      <c r="AF26" s="217"/>
      <c r="AG26" s="217"/>
      <c r="AH26" s="217"/>
      <c r="AI26" s="214"/>
      <c r="AJ26" s="214"/>
      <c r="AK26" s="214"/>
      <c r="AL26" s="214"/>
      <c r="AM26" s="214"/>
      <c r="AN26" s="214"/>
      <c r="AO26" s="214"/>
      <c r="AP26" s="214"/>
      <c r="AQ26" s="214"/>
      <c r="CL26" s="220"/>
    </row>
    <row r="27" spans="2:90" ht="15" customHeight="1" x14ac:dyDescent="0.15">
      <c r="B27" s="11"/>
      <c r="C27" s="215" t="s">
        <v>874</v>
      </c>
      <c r="CL27" s="220"/>
    </row>
    <row r="28" spans="2:90" ht="6.6" customHeight="1" x14ac:dyDescent="0.15">
      <c r="B28" s="11"/>
      <c r="CL28" s="220"/>
    </row>
    <row r="29" spans="2:90" ht="19.5" customHeight="1" x14ac:dyDescent="0.15">
      <c r="B29" s="11"/>
      <c r="C29" s="13"/>
      <c r="D29" s="13" t="s">
        <v>14</v>
      </c>
      <c r="CL29" s="220"/>
    </row>
    <row r="30" spans="2:90" ht="3" customHeight="1" x14ac:dyDescent="0.15">
      <c r="B30" s="11"/>
      <c r="D30" s="221"/>
      <c r="E30" s="221"/>
      <c r="F30" s="221"/>
      <c r="G30" s="221"/>
      <c r="H30" s="221"/>
      <c r="Y30" s="221"/>
      <c r="Z30" s="221"/>
      <c r="AA30" s="221"/>
      <c r="AB30" s="221"/>
      <c r="AC30" s="221"/>
      <c r="AD30" s="221"/>
      <c r="AE30" s="221"/>
      <c r="AF30" s="221"/>
      <c r="AX30" s="221"/>
    </row>
    <row r="31" spans="2:90" ht="17.45" customHeight="1" x14ac:dyDescent="0.15">
      <c r="B31" s="11"/>
      <c r="C31" s="11"/>
      <c r="D31" s="11"/>
      <c r="E31" s="947"/>
      <c r="F31" s="948"/>
      <c r="G31" s="948"/>
      <c r="H31" s="948"/>
      <c r="I31" s="949"/>
      <c r="J31" s="13" t="s">
        <v>15</v>
      </c>
      <c r="K31" s="11" t="s">
        <v>666</v>
      </c>
      <c r="U31" s="6" t="s">
        <v>889</v>
      </c>
      <c r="W31" s="11"/>
      <c r="X31" s="11"/>
      <c r="Y31" s="11"/>
      <c r="Z31" s="11"/>
      <c r="AA31" s="11"/>
      <c r="AB31" s="11"/>
      <c r="AC31" s="11"/>
      <c r="AD31" s="11"/>
      <c r="AE31" s="11"/>
      <c r="AJ31" s="11"/>
      <c r="AK31" s="11"/>
      <c r="AX31" s="221"/>
    </row>
    <row r="32" spans="2:90" ht="6" customHeight="1" x14ac:dyDescent="0.15">
      <c r="B32" s="11"/>
      <c r="C32" s="11"/>
      <c r="D32" s="11"/>
      <c r="E32" s="11"/>
      <c r="F32" s="11"/>
      <c r="G32" s="11"/>
      <c r="H32" s="11"/>
      <c r="I32" s="11"/>
      <c r="J32" s="13"/>
      <c r="K32" s="11"/>
      <c r="W32" s="11"/>
      <c r="X32" s="11"/>
      <c r="Y32" s="11"/>
      <c r="Z32" s="11"/>
      <c r="AA32" s="11"/>
      <c r="AB32" s="11"/>
      <c r="AC32" s="11"/>
      <c r="AD32" s="11"/>
      <c r="AE32" s="11"/>
      <c r="AJ32" s="11"/>
      <c r="AK32" s="11"/>
      <c r="AX32" s="221"/>
    </row>
    <row r="33" spans="1:70" ht="17.45" customHeight="1" x14ac:dyDescent="0.15">
      <c r="B33" s="11"/>
      <c r="C33" s="11"/>
      <c r="D33" s="11"/>
      <c r="E33" s="222"/>
      <c r="F33" s="223"/>
      <c r="G33" s="223"/>
      <c r="H33" s="223"/>
      <c r="I33" s="224"/>
      <c r="J33" s="13" t="s">
        <v>15</v>
      </c>
      <c r="K33" s="11" t="s">
        <v>667</v>
      </c>
      <c r="U33" s="6" t="s">
        <v>878</v>
      </c>
      <c r="W33" s="11"/>
      <c r="X33" s="11"/>
      <c r="Y33" s="11"/>
      <c r="Z33" s="11"/>
      <c r="AA33" s="11"/>
      <c r="AB33" s="11"/>
      <c r="AC33" s="11"/>
      <c r="AD33" s="11"/>
      <c r="AE33" s="11"/>
      <c r="AJ33" s="11"/>
      <c r="AK33" s="11"/>
      <c r="AX33" s="221"/>
    </row>
    <row r="34" spans="1:70" ht="17.45" customHeight="1" x14ac:dyDescent="0.15">
      <c r="B34" s="11"/>
      <c r="D34" s="221"/>
      <c r="E34" s="221"/>
      <c r="F34" s="221"/>
      <c r="G34" s="221"/>
      <c r="H34" s="221"/>
      <c r="V34" s="230" t="s">
        <v>875</v>
      </c>
      <c r="Y34" s="221"/>
      <c r="Z34" s="221"/>
      <c r="AA34" s="221"/>
      <c r="AB34" s="221"/>
      <c r="AC34" s="221"/>
      <c r="AD34" s="221"/>
      <c r="AE34" s="221"/>
      <c r="AF34" s="221"/>
    </row>
    <row r="35" spans="1:70" ht="17.45" customHeight="1" x14ac:dyDescent="0.15">
      <c r="B35" s="11"/>
      <c r="D35" s="221"/>
      <c r="E35" s="953"/>
      <c r="F35" s="954"/>
      <c r="G35" s="954"/>
      <c r="H35" s="954"/>
      <c r="I35" s="955"/>
      <c r="J35" s="13" t="s">
        <v>15</v>
      </c>
      <c r="K35" s="30" t="s">
        <v>876</v>
      </c>
      <c r="U35" s="6" t="s">
        <v>877</v>
      </c>
      <c r="Y35" s="221"/>
      <c r="Z35" s="221"/>
      <c r="AA35" s="221"/>
      <c r="AB35" s="221"/>
      <c r="AC35" s="221"/>
      <c r="AD35" s="221"/>
      <c r="AE35" s="221"/>
      <c r="AF35" s="221"/>
    </row>
    <row r="36" spans="1:70" ht="17.45" customHeight="1" x14ac:dyDescent="0.15">
      <c r="B36" s="11"/>
      <c r="Y36" s="221"/>
      <c r="Z36" s="221"/>
      <c r="AA36" s="221"/>
      <c r="AB36" s="221"/>
      <c r="AC36" s="221"/>
    </row>
    <row r="37" spans="1:70" ht="24.6" customHeight="1" x14ac:dyDescent="0.15">
      <c r="A37" s="9"/>
      <c r="B37" s="10" t="s">
        <v>16</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row>
    <row r="38" spans="1:70" ht="17.45" customHeight="1" x14ac:dyDescent="0.15">
      <c r="A38" s="13"/>
      <c r="B38" s="11"/>
      <c r="Y38" s="221"/>
      <c r="Z38" s="221"/>
      <c r="AA38" s="221"/>
      <c r="AB38" s="221"/>
      <c r="AC38" s="221"/>
    </row>
    <row r="39" spans="1:70" ht="19.5" customHeight="1" x14ac:dyDescent="0.15">
      <c r="B39" s="225" t="s">
        <v>610</v>
      </c>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7"/>
      <c r="AF39" s="226"/>
      <c r="AG39" s="226"/>
      <c r="AH39" s="226"/>
      <c r="AI39" s="226"/>
      <c r="AJ39" s="226"/>
      <c r="AK39" s="226"/>
      <c r="AL39" s="226"/>
      <c r="AM39" s="226"/>
      <c r="AN39" s="226"/>
      <c r="AO39" s="226"/>
      <c r="AP39" s="226"/>
      <c r="AQ39" s="226"/>
      <c r="AV39" s="946" t="s">
        <v>753</v>
      </c>
      <c r="AW39" s="946"/>
      <c r="AX39" s="946"/>
      <c r="AY39" s="946"/>
      <c r="AZ39" s="946"/>
      <c r="BA39" s="946"/>
      <c r="BB39" s="946"/>
      <c r="BC39" s="946"/>
      <c r="BD39" s="946"/>
      <c r="BE39" s="946"/>
      <c r="BF39" s="946"/>
      <c r="BG39" s="946"/>
      <c r="BH39" s="946"/>
      <c r="BI39" s="946"/>
      <c r="BJ39" s="946"/>
      <c r="BK39" s="946"/>
      <c r="BP39" s="6">
        <v>1</v>
      </c>
      <c r="BQ39" s="6">
        <f>IF(OR(AV39="",AV39="選択してください"),0,1)</f>
        <v>0</v>
      </c>
      <c r="BR39" s="6">
        <f>BP39-BQ39</f>
        <v>1</v>
      </c>
    </row>
    <row r="40" spans="1:70" ht="19.5" customHeight="1" x14ac:dyDescent="0.15">
      <c r="C40" s="6" t="s">
        <v>17</v>
      </c>
      <c r="AV40" s="950" t="str">
        <f>IF(AV39="いいえ","本書類ではお申込いただけません。
冒頭の概要箇所をご確認ください。","")</f>
        <v/>
      </c>
      <c r="AW40" s="950"/>
      <c r="AX40" s="950"/>
      <c r="AY40" s="950"/>
      <c r="AZ40" s="950"/>
      <c r="BA40" s="950"/>
      <c r="BB40" s="950"/>
      <c r="BC40" s="950"/>
      <c r="BD40" s="950"/>
      <c r="BE40" s="950"/>
      <c r="BF40" s="950"/>
      <c r="BG40" s="950"/>
      <c r="BH40" s="950"/>
      <c r="BI40" s="950"/>
      <c r="BJ40" s="950"/>
      <c r="BK40" s="950"/>
      <c r="BO40" s="228"/>
    </row>
    <row r="41" spans="1:70" ht="19.5" customHeight="1" x14ac:dyDescent="0.15">
      <c r="AV41" s="950"/>
      <c r="AW41" s="950"/>
      <c r="AX41" s="950"/>
      <c r="AY41" s="950"/>
      <c r="AZ41" s="950"/>
      <c r="BA41" s="950"/>
      <c r="BB41" s="950"/>
      <c r="BC41" s="950"/>
      <c r="BD41" s="950"/>
      <c r="BE41" s="950"/>
      <c r="BF41" s="950"/>
      <c r="BG41" s="950"/>
      <c r="BH41" s="950"/>
      <c r="BI41" s="950"/>
      <c r="BJ41" s="950"/>
      <c r="BK41" s="950"/>
    </row>
    <row r="42" spans="1:70" ht="24.6" customHeight="1" x14ac:dyDescent="0.15">
      <c r="B42" s="225" t="s">
        <v>668</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V42" s="946" t="s">
        <v>753</v>
      </c>
      <c r="AW42" s="946"/>
      <c r="AX42" s="946"/>
      <c r="AY42" s="946"/>
      <c r="AZ42" s="946"/>
      <c r="BA42" s="946"/>
      <c r="BB42" s="946"/>
      <c r="BC42" s="946"/>
      <c r="BD42" s="946"/>
      <c r="BE42" s="946"/>
      <c r="BF42" s="946"/>
      <c r="BG42" s="946"/>
      <c r="BH42" s="946"/>
      <c r="BI42" s="946"/>
      <c r="BJ42" s="946"/>
      <c r="BK42" s="946"/>
      <c r="BP42" s="6">
        <v>1</v>
      </c>
      <c r="BQ42" s="6">
        <f>IF(AV39="いいえ",1,IF(OR(AV42="",AV42="選択してください"),0,1))</f>
        <v>0</v>
      </c>
      <c r="BR42" s="6">
        <f>BP42-BQ42</f>
        <v>1</v>
      </c>
    </row>
    <row r="43" spans="1:70" ht="21.95" customHeight="1" x14ac:dyDescent="0.15">
      <c r="C43" s="219" t="s">
        <v>669</v>
      </c>
    </row>
    <row r="44" spans="1:70" ht="17.45" customHeight="1" x14ac:dyDescent="0.15">
      <c r="D44" s="216" t="s">
        <v>677</v>
      </c>
    </row>
    <row r="45" spans="1:70" ht="17.45" customHeight="1" x14ac:dyDescent="0.15">
      <c r="D45" s="13" t="s">
        <v>674</v>
      </c>
    </row>
    <row r="46" spans="1:70" ht="17.45" customHeight="1" x14ac:dyDescent="0.15">
      <c r="D46" s="229" t="s">
        <v>675</v>
      </c>
      <c r="AA46" s="6" t="s">
        <v>676</v>
      </c>
      <c r="AF46" s="230"/>
    </row>
    <row r="47" spans="1:70" ht="17.45" customHeight="1" x14ac:dyDescent="0.15">
      <c r="C47" s="230"/>
    </row>
    <row r="48" spans="1:70" ht="21.95" customHeight="1" x14ac:dyDescent="0.15">
      <c r="B48" s="11"/>
      <c r="C48" s="6" t="s">
        <v>670</v>
      </c>
    </row>
    <row r="66" spans="2:70" ht="15" customHeight="1" x14ac:dyDescent="0.15">
      <c r="D66" s="216" t="s">
        <v>776</v>
      </c>
      <c r="W66" s="860"/>
    </row>
    <row r="67" spans="2:70" ht="15" customHeight="1" x14ac:dyDescent="0.15">
      <c r="E67" s="862" t="s">
        <v>775</v>
      </c>
      <c r="T67" s="951" t="s">
        <v>774</v>
      </c>
      <c r="U67" s="951"/>
      <c r="V67" s="951"/>
      <c r="W67" s="951"/>
      <c r="X67" s="951"/>
      <c r="Y67" s="951"/>
      <c r="Z67" s="951"/>
      <c r="AA67" s="951"/>
      <c r="AB67" s="951"/>
      <c r="AC67" s="951"/>
      <c r="AD67" s="951"/>
      <c r="AE67" s="951"/>
      <c r="AF67" s="951"/>
      <c r="AG67" s="951"/>
      <c r="AH67" s="951"/>
      <c r="AI67" s="951"/>
      <c r="AJ67" s="951"/>
      <c r="AK67" s="951"/>
      <c r="AL67" s="861"/>
      <c r="AM67" s="861"/>
      <c r="AN67" s="861"/>
      <c r="AO67" s="861"/>
      <c r="AP67" s="861"/>
      <c r="AQ67" s="861"/>
      <c r="AR67" s="861"/>
      <c r="AS67" s="861"/>
      <c r="AT67" s="861"/>
    </row>
    <row r="68" spans="2:70" ht="15" customHeight="1" x14ac:dyDescent="0.15">
      <c r="E68" s="863" t="s">
        <v>773</v>
      </c>
      <c r="F68" s="860"/>
      <c r="G68" s="860"/>
      <c r="H68" s="860"/>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row>
    <row r="69" spans="2:70" x14ac:dyDescent="0.15">
      <c r="E69" s="863" t="s">
        <v>778</v>
      </c>
    </row>
    <row r="71" spans="2:70" ht="19.5" customHeight="1" x14ac:dyDescent="0.15">
      <c r="B71" s="225" t="s">
        <v>671</v>
      </c>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V71" s="946" t="s">
        <v>753</v>
      </c>
      <c r="AW71" s="946"/>
      <c r="AX71" s="946"/>
      <c r="AY71" s="946"/>
      <c r="AZ71" s="946"/>
      <c r="BA71" s="946"/>
      <c r="BB71" s="946"/>
      <c r="BC71" s="946"/>
      <c r="BD71" s="946"/>
      <c r="BE71" s="946"/>
      <c r="BF71" s="946"/>
      <c r="BG71" s="946"/>
      <c r="BH71" s="946"/>
      <c r="BI71" s="946"/>
      <c r="BJ71" s="946"/>
      <c r="BK71" s="946"/>
      <c r="BP71" s="6">
        <v>1</v>
      </c>
      <c r="BQ71" s="6">
        <f>IF(AV39="いいえ",1,IF(OR(AV71="",AV71="選択してください"),0,1))</f>
        <v>0</v>
      </c>
      <c r="BR71" s="6">
        <f>BP71-BQ71</f>
        <v>1</v>
      </c>
    </row>
    <row r="72" spans="2:70" ht="19.5" customHeight="1" x14ac:dyDescent="0.15">
      <c r="B72" s="211"/>
      <c r="C72" s="6" t="s">
        <v>611</v>
      </c>
      <c r="I72" s="6" t="s">
        <v>15</v>
      </c>
      <c r="J72" s="943" t="s">
        <v>612</v>
      </c>
      <c r="K72" s="943"/>
      <c r="L72" s="943"/>
      <c r="M72" s="943"/>
      <c r="N72" s="943"/>
      <c r="O72" s="943"/>
      <c r="P72" s="943"/>
      <c r="Q72" s="943"/>
      <c r="R72" s="943"/>
      <c r="S72" s="943"/>
      <c r="T72" s="943"/>
      <c r="U72" s="943"/>
      <c r="V72" s="943"/>
      <c r="W72" s="943"/>
      <c r="X72" s="943"/>
      <c r="Y72" s="943"/>
      <c r="Z72" s="943"/>
      <c r="AA72" s="943"/>
      <c r="AB72" s="943"/>
      <c r="AC72" s="943"/>
      <c r="AD72" s="943"/>
      <c r="AE72" s="943"/>
      <c r="AF72" s="943"/>
      <c r="AG72" s="943"/>
      <c r="AH72" s="943"/>
      <c r="AI72" s="943"/>
      <c r="AJ72" s="943"/>
      <c r="AK72" s="943"/>
      <c r="AL72" s="943"/>
      <c r="AM72" s="943"/>
      <c r="AN72" s="943"/>
      <c r="AO72" s="943"/>
      <c r="AP72" s="943"/>
      <c r="AQ72" s="943"/>
      <c r="BG72" s="231"/>
      <c r="BH72" s="231"/>
      <c r="BI72" s="231"/>
      <c r="BJ72" s="231"/>
      <c r="BK72" s="231"/>
      <c r="BR72" s="6">
        <f>SUM(BR39,BR42,BR71)</f>
        <v>3</v>
      </c>
    </row>
    <row r="73" spans="2:70" ht="19.5" customHeight="1" x14ac:dyDescent="0.15">
      <c r="C73" s="6" t="s">
        <v>18</v>
      </c>
    </row>
  </sheetData>
  <sheetProtection password="E12F" sheet="1" objects="1" scenarios="1"/>
  <dataConsolidate link="1"/>
  <mergeCells count="17">
    <mergeCell ref="J72:AQ72"/>
    <mergeCell ref="A2:H3"/>
    <mergeCell ref="J17:P17"/>
    <mergeCell ref="C19:H19"/>
    <mergeCell ref="AV71:BK71"/>
    <mergeCell ref="E31:I31"/>
    <mergeCell ref="AV39:BK39"/>
    <mergeCell ref="AV40:BK41"/>
    <mergeCell ref="AV42:BK42"/>
    <mergeCell ref="T67:AK67"/>
    <mergeCell ref="AN13:AS13"/>
    <mergeCell ref="E35:I35"/>
    <mergeCell ref="I2:P3"/>
    <mergeCell ref="Q2:Q3"/>
    <mergeCell ref="R2:Z3"/>
    <mergeCell ref="G26:N26"/>
    <mergeCell ref="AC12:BA12"/>
  </mergeCells>
  <phoneticPr fontId="2"/>
  <conditionalFormatting sqref="A42:BN74">
    <cfRule type="expression" dxfId="253" priority="1">
      <formula>$AV$39="いいえ"</formula>
    </cfRule>
  </conditionalFormatting>
  <conditionalFormatting sqref="J72">
    <cfRule type="expression" dxfId="252" priority="2">
      <formula>#REF!="はい"</formula>
    </cfRule>
  </conditionalFormatting>
  <conditionalFormatting sqref="J72:AQ72">
    <cfRule type="expression" dxfId="251" priority="3">
      <formula>$AV$39="いいえ"</formula>
    </cfRule>
  </conditionalFormatting>
  <conditionalFormatting sqref="AV42">
    <cfRule type="expression" dxfId="250" priority="7">
      <formula>OR(AV42="",AV42="選択してください")</formula>
    </cfRule>
  </conditionalFormatting>
  <conditionalFormatting sqref="AV71">
    <cfRule type="expression" dxfId="249" priority="6">
      <formula>OR(AV71="",AV71="選択してください")</formula>
    </cfRule>
  </conditionalFormatting>
  <conditionalFormatting sqref="AV39:BK39">
    <cfRule type="expression" dxfId="248" priority="8">
      <formula>OR(AV39="",AV39="選択してください")</formula>
    </cfRule>
  </conditionalFormatting>
  <dataValidations count="2">
    <dataValidation type="list" allowBlank="1" showInputMessage="1" showErrorMessage="1" sqref="AV71:BK71 AV42:BK42" xr:uid="{7AB8F391-ABDF-475B-894F-BF14B7FADEBF}">
      <formula1>"選択してください,確認のうえ記載する"</formula1>
    </dataValidation>
    <dataValidation type="list" allowBlank="1" showInputMessage="1" showErrorMessage="1" sqref="AV39:BK39" xr:uid="{045E61E4-6057-42F5-9613-44C5AEED28DE}">
      <formula1>"選択してください,はい,いいえ"</formula1>
    </dataValidation>
  </dataValidations>
  <hyperlinks>
    <hyperlink ref="C19" location="入力シート!A1" display="「入力シート」" xr:uid="{72010E63-59F0-47D2-8CC3-B1A0DCC5AC54}"/>
    <hyperlink ref="G26:M26" location="おわりに!A1" display="「おわりに」シート" xr:uid="{7C12C797-3EB1-4E7B-ACE2-761AC885F2B5}"/>
    <hyperlink ref="AC12" r:id="rId1" xr:uid="{475EAB8A-FA9D-4432-93D5-E83DAD786FF5}"/>
    <hyperlink ref="J72" r:id="rId2" xr:uid="{C007565D-12DF-470E-A8C3-3F2CE8CC684D}"/>
    <hyperlink ref="J17:P17" location="'はじめに '!B37" display="「事前のご確認」" xr:uid="{5596B271-7997-4512-B573-DC9256D23024}"/>
    <hyperlink ref="T67" r:id="rId3" xr:uid="{623C822C-54C0-435F-B34A-F3C7D43DE05B}"/>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0425-98F8-463B-A823-07205A24871D}">
  <sheetPr codeName="Sheet12">
    <pageSetUpPr fitToPage="1"/>
  </sheetPr>
  <dimension ref="A1:BI54"/>
  <sheetViews>
    <sheetView showGridLines="0" view="pageBreakPreview" zoomScale="80" zoomScaleNormal="100" zoomScaleSheetLayoutView="80" workbookViewId="0">
      <pane ySplit="1" topLeftCell="A2" activePane="bottomLeft" state="frozen"/>
      <selection sqref="A1:C1"/>
      <selection pane="bottomLeft" sqref="A1:E1"/>
    </sheetView>
  </sheetViews>
  <sheetFormatPr defaultRowHeight="13.5" x14ac:dyDescent="0.15"/>
  <cols>
    <col min="1" max="46" width="2.875" style="612" customWidth="1"/>
    <col min="59" max="61" width="8.875" hidden="1" customWidth="1"/>
  </cols>
  <sheetData>
    <row r="1" spans="1:61" ht="20.100000000000001" customHeight="1" x14ac:dyDescent="0.15">
      <c r="A1" s="1281" t="s">
        <v>194</v>
      </c>
      <c r="B1" s="1281"/>
      <c r="C1" s="1281"/>
      <c r="D1" s="1281"/>
      <c r="E1" s="1281"/>
      <c r="F1" s="1282"/>
      <c r="G1" s="1282"/>
      <c r="H1" s="1282"/>
      <c r="I1" s="1282"/>
      <c r="J1" s="1282"/>
      <c r="K1" s="1282"/>
      <c r="L1" s="21"/>
      <c r="M1" s="505" t="s">
        <v>195</v>
      </c>
      <c r="O1" s="21"/>
      <c r="Q1" s="613"/>
      <c r="R1" s="613"/>
      <c r="S1" s="614"/>
      <c r="T1" s="614"/>
      <c r="U1" s="614"/>
      <c r="V1" s="614"/>
      <c r="W1" s="615"/>
      <c r="X1" s="616"/>
      <c r="Y1" s="616"/>
      <c r="Z1" s="616"/>
      <c r="AA1" s="202"/>
      <c r="AB1" s="617"/>
      <c r="AC1" s="616"/>
      <c r="AD1" s="616"/>
      <c r="AE1" s="616"/>
      <c r="AF1" s="618"/>
      <c r="AG1" s="618"/>
      <c r="AH1" s="618"/>
      <c r="AI1" s="615"/>
      <c r="AP1" s="1277" t="s">
        <v>196</v>
      </c>
      <c r="AQ1" s="1277"/>
      <c r="AR1" s="1277"/>
      <c r="AS1" s="1277"/>
      <c r="AT1" s="1277"/>
    </row>
    <row r="2" spans="1:61" x14ac:dyDescent="0.15">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1125" t="s">
        <v>282</v>
      </c>
      <c r="AS2" s="1125"/>
      <c r="AT2" s="1125"/>
    </row>
    <row r="3" spans="1:61" ht="14.25" thickBot="1" x14ac:dyDescent="0.2">
      <c r="A3" s="620"/>
      <c r="B3" s="620"/>
      <c r="C3" s="620"/>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0"/>
      <c r="AP3" s="620"/>
      <c r="AQ3" s="620"/>
      <c r="AR3" s="620"/>
      <c r="AS3" s="620"/>
      <c r="AT3" s="620"/>
    </row>
    <row r="4" spans="1:61" x14ac:dyDescent="0.15">
      <c r="A4" s="834"/>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1278"/>
      <c r="AI4" s="1278"/>
      <c r="AJ4" s="818"/>
      <c r="AK4" s="660"/>
      <c r="AL4" s="1279" t="str">
        <f>IF(入力シート!E10="","",入力シート!E10)</f>
        <v/>
      </c>
      <c r="AM4" s="1279"/>
      <c r="AN4" s="1279"/>
      <c r="AO4" s="1279"/>
      <c r="AP4" s="1279"/>
      <c r="AQ4" s="1279"/>
      <c r="AR4" s="1279"/>
      <c r="AS4" s="1279"/>
      <c r="AT4" s="1280"/>
    </row>
    <row r="5" spans="1:61" x14ac:dyDescent="0.15">
      <c r="A5" s="1268" t="s">
        <v>283</v>
      </c>
      <c r="B5" s="1269"/>
      <c r="C5" s="1269"/>
      <c r="D5" s="1269"/>
      <c r="E5" s="1269"/>
      <c r="F5" s="1269"/>
      <c r="G5" s="1269"/>
      <c r="H5" s="1269"/>
      <c r="I5" s="1269"/>
      <c r="J5" s="1269"/>
      <c r="K5" s="1269"/>
      <c r="L5" s="1269"/>
      <c r="M5" s="1269"/>
      <c r="N5" s="1269"/>
      <c r="O5" s="1269"/>
      <c r="P5" s="1269"/>
      <c r="Q5" s="1269"/>
      <c r="R5" s="1269"/>
      <c r="S5" s="1269"/>
      <c r="T5" s="1269"/>
      <c r="U5" s="1269"/>
      <c r="V5" s="1269"/>
      <c r="W5" s="1269"/>
      <c r="X5" s="1269"/>
      <c r="Y5" s="1269"/>
      <c r="Z5" s="1269"/>
      <c r="AA5" s="1269"/>
      <c r="AB5" s="1269"/>
      <c r="AC5" s="1269"/>
      <c r="AD5" s="1269"/>
      <c r="AE5" s="1269"/>
      <c r="AF5" s="1269"/>
      <c r="AG5" s="1269"/>
      <c r="AH5" s="1269"/>
      <c r="AI5" s="1269"/>
      <c r="AJ5" s="1269"/>
      <c r="AK5" s="1269"/>
      <c r="AL5" s="1269"/>
      <c r="AM5" s="1269"/>
      <c r="AN5" s="1269"/>
      <c r="AO5" s="1269"/>
      <c r="AP5" s="1269"/>
      <c r="AQ5" s="1269"/>
      <c r="AR5" s="1269"/>
      <c r="AS5" s="1269"/>
      <c r="AT5" s="1270"/>
    </row>
    <row r="6" spans="1:61" s="504" customFormat="1" ht="22.5" customHeight="1" x14ac:dyDescent="0.15">
      <c r="A6" s="623"/>
      <c r="B6" s="575"/>
      <c r="C6" s="575"/>
      <c r="D6" s="575"/>
      <c r="E6" s="575"/>
      <c r="F6" s="575"/>
      <c r="G6" s="575"/>
      <c r="H6" s="575"/>
      <c r="I6" s="575"/>
      <c r="J6" s="575"/>
      <c r="K6" s="575"/>
      <c r="L6" s="575"/>
      <c r="M6" s="575"/>
      <c r="N6" s="575"/>
      <c r="O6" s="575"/>
      <c r="P6" s="575"/>
      <c r="Q6" s="575"/>
      <c r="R6" s="575"/>
      <c r="S6" s="575"/>
      <c r="T6" s="575"/>
      <c r="U6" s="575"/>
      <c r="V6" s="575"/>
      <c r="W6" s="575"/>
      <c r="X6" s="575"/>
      <c r="Y6" s="575"/>
      <c r="Z6" s="835"/>
      <c r="AA6" s="517"/>
      <c r="AB6" s="517"/>
      <c r="AC6" s="517"/>
      <c r="AD6" s="517"/>
      <c r="AE6" s="517"/>
      <c r="AF6" s="517"/>
      <c r="AG6" s="1271" t="s">
        <v>284</v>
      </c>
      <c r="AH6" s="1271"/>
      <c r="AI6" s="1271"/>
      <c r="AJ6" s="1271"/>
      <c r="AK6" s="1271"/>
      <c r="AL6" s="1271"/>
      <c r="AM6" s="1272" t="str">
        <f>IF(入力シート!E19="","",入力シート!E19)</f>
        <v/>
      </c>
      <c r="AN6" s="1272"/>
      <c r="AO6" s="1272"/>
      <c r="AP6" s="1272"/>
      <c r="AQ6" s="1272"/>
      <c r="AR6" s="1272"/>
      <c r="AS6" s="1272"/>
      <c r="AT6" s="624"/>
      <c r="AU6" s="625"/>
      <c r="BG6" t="s">
        <v>236</v>
      </c>
      <c r="BH6" t="s">
        <v>285</v>
      </c>
      <c r="BI6" t="s">
        <v>286</v>
      </c>
    </row>
    <row r="7" spans="1:61" s="504" customFormat="1" ht="22.5" customHeight="1" x14ac:dyDescent="0.15">
      <c r="A7" s="623"/>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17"/>
      <c r="AB7" s="517"/>
      <c r="AC7" s="517"/>
      <c r="AD7" s="517"/>
      <c r="AE7" s="517"/>
      <c r="AF7" s="1273"/>
      <c r="AG7" s="1274"/>
      <c r="AH7" s="534" t="s">
        <v>144</v>
      </c>
      <c r="AI7" s="1198"/>
      <c r="AJ7" s="1198"/>
      <c r="AK7" s="1067" t="s">
        <v>287</v>
      </c>
      <c r="AL7" s="1067"/>
      <c r="AM7" s="1067"/>
      <c r="AN7" s="1067"/>
      <c r="AO7" s="1276" t="str">
        <f>IF(入力シート!E137="","",IF(入力シート!E137="選択してください","",入力シート!E137))</f>
        <v/>
      </c>
      <c r="AP7" s="1276"/>
      <c r="AQ7" s="1276"/>
      <c r="AR7" s="1276"/>
      <c r="AS7" s="1276"/>
      <c r="AT7" s="627"/>
      <c r="AU7" s="625"/>
      <c r="BG7" s="504">
        <v>1</v>
      </c>
      <c r="BH7" s="628">
        <f>IF(OR(AO7="",AO7="選択してください"),0,1)</f>
        <v>0</v>
      </c>
      <c r="BI7" s="504">
        <f>BG7-BH7</f>
        <v>1</v>
      </c>
    </row>
    <row r="8" spans="1:61" ht="15" customHeight="1" x14ac:dyDescent="0.15">
      <c r="A8" s="629" t="s">
        <v>288</v>
      </c>
      <c r="B8" s="832"/>
      <c r="C8" s="832"/>
      <c r="D8" s="832"/>
      <c r="E8" s="832"/>
      <c r="F8" s="832"/>
      <c r="G8" s="832"/>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624"/>
    </row>
    <row r="9" spans="1:61" ht="18.75" customHeight="1" x14ac:dyDescent="0.15">
      <c r="A9" s="630"/>
      <c r="B9" s="1252" t="s">
        <v>289</v>
      </c>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066" t="s">
        <v>622</v>
      </c>
      <c r="AG9" s="1067"/>
      <c r="AH9" s="1067"/>
      <c r="AI9" s="1067"/>
      <c r="AJ9" s="1067"/>
      <c r="AK9" s="1067"/>
      <c r="AL9" s="1067"/>
      <c r="AM9" s="1067"/>
      <c r="AN9" s="1067"/>
      <c r="AO9" s="1067"/>
      <c r="AP9" s="1067"/>
      <c r="AQ9" s="1067"/>
      <c r="AR9" s="1067"/>
      <c r="AS9" s="1199"/>
      <c r="AT9" s="624"/>
    </row>
    <row r="10" spans="1:61" ht="18.75" customHeight="1" x14ac:dyDescent="0.15">
      <c r="A10" s="630"/>
      <c r="B10" s="1252" t="s">
        <v>290</v>
      </c>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f>IF(入力シート!E138="","",入力シート!E138)</f>
        <v>0</v>
      </c>
      <c r="AG10" s="1182"/>
      <c r="AH10" s="1182"/>
      <c r="AI10" s="1182"/>
      <c r="AJ10" s="1182"/>
      <c r="AK10" s="1182"/>
      <c r="AL10" s="1182"/>
      <c r="AM10" s="1182"/>
      <c r="AN10" s="1182"/>
      <c r="AO10" s="1182"/>
      <c r="AP10" s="1182"/>
      <c r="AQ10" s="1182"/>
      <c r="AR10" s="1091" t="s">
        <v>135</v>
      </c>
      <c r="AS10" s="1216"/>
      <c r="AT10" s="624"/>
    </row>
    <row r="11" spans="1:61" ht="18.75" customHeight="1" x14ac:dyDescent="0.15">
      <c r="A11" s="630"/>
      <c r="B11" s="1252" t="s">
        <v>291</v>
      </c>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110" t="str">
        <f>IF(入力シート!E146="","",入力シート!E146)</f>
        <v/>
      </c>
      <c r="AG11" s="1195"/>
      <c r="AH11" s="1195"/>
      <c r="AI11" s="1195"/>
      <c r="AJ11" s="1195"/>
      <c r="AK11" s="1067" t="s">
        <v>144</v>
      </c>
      <c r="AL11" s="1067"/>
      <c r="AM11" s="1195" t="str">
        <f>IF(入力シート!H146="","",入力シート!H146)</f>
        <v/>
      </c>
      <c r="AN11" s="1195"/>
      <c r="AO11" s="1195"/>
      <c r="AP11" s="1195"/>
      <c r="AQ11" s="1195"/>
      <c r="AR11" s="1091" t="s">
        <v>146</v>
      </c>
      <c r="AS11" s="1216"/>
      <c r="AT11" s="624"/>
    </row>
    <row r="12" spans="1:61" ht="18.75" customHeight="1" x14ac:dyDescent="0.15">
      <c r="A12" s="630"/>
      <c r="B12" s="1252" t="s">
        <v>292</v>
      </c>
      <c r="C12" s="1252"/>
      <c r="D12" s="1252"/>
      <c r="E12" s="1252"/>
      <c r="F12" s="1252"/>
      <c r="G12" s="1252"/>
      <c r="H12" s="1252"/>
      <c r="I12" s="1252"/>
      <c r="J12" s="1252"/>
      <c r="K12" s="1252"/>
      <c r="L12" s="1252"/>
      <c r="M12" s="1252"/>
      <c r="N12" s="1252"/>
      <c r="O12" s="1252"/>
      <c r="P12" s="1252"/>
      <c r="Q12" s="1252"/>
      <c r="R12" s="1252"/>
      <c r="S12" s="1252"/>
      <c r="T12" s="1252"/>
      <c r="U12" s="1252"/>
      <c r="V12" s="1252"/>
      <c r="W12" s="1252"/>
      <c r="X12" s="1252"/>
      <c r="Y12" s="1252"/>
      <c r="Z12" s="1252"/>
      <c r="AA12" s="1252"/>
      <c r="AB12" s="1252"/>
      <c r="AC12" s="1252"/>
      <c r="AD12" s="1252"/>
      <c r="AE12" s="1252"/>
      <c r="AF12" s="1110" t="str">
        <f>IF(入力シート!E147="","",入力シート!E147)</f>
        <v/>
      </c>
      <c r="AG12" s="1195"/>
      <c r="AH12" s="1195"/>
      <c r="AI12" s="1195"/>
      <c r="AJ12" s="1195"/>
      <c r="AK12" s="1067" t="s">
        <v>144</v>
      </c>
      <c r="AL12" s="1067"/>
      <c r="AM12" s="1195" t="str">
        <f>IF(入力シート!H147="","",入力シート!H147)</f>
        <v/>
      </c>
      <c r="AN12" s="1195"/>
      <c r="AO12" s="1195"/>
      <c r="AP12" s="1195"/>
      <c r="AQ12" s="1195"/>
      <c r="AR12" s="1091" t="s">
        <v>146</v>
      </c>
      <c r="AS12" s="1216"/>
      <c r="AT12" s="624"/>
    </row>
    <row r="13" spans="1:61" ht="18.75" customHeight="1" x14ac:dyDescent="0.15">
      <c r="A13" s="630"/>
      <c r="B13" s="998" t="s">
        <v>293</v>
      </c>
      <c r="C13" s="1234"/>
      <c r="D13" s="1234"/>
      <c r="E13" s="1234"/>
      <c r="F13" s="1234"/>
      <c r="G13" s="1234"/>
      <c r="H13" s="1234"/>
      <c r="I13" s="1234"/>
      <c r="J13" s="1234"/>
      <c r="K13" s="1234"/>
      <c r="L13" s="1234"/>
      <c r="M13" s="1235"/>
      <c r="N13" s="1283" t="s">
        <v>294</v>
      </c>
      <c r="O13" s="1283"/>
      <c r="P13" s="1283"/>
      <c r="Q13" s="1283"/>
      <c r="R13" s="1283"/>
      <c r="S13" s="1283"/>
      <c r="T13" s="1283"/>
      <c r="U13" s="1283"/>
      <c r="V13" s="1283"/>
      <c r="W13" s="1283"/>
      <c r="X13" s="1283"/>
      <c r="Y13" s="1283"/>
      <c r="Z13" s="1283"/>
      <c r="AA13" s="1283"/>
      <c r="AB13" s="1283"/>
      <c r="AC13" s="1283"/>
      <c r="AD13" s="1283"/>
      <c r="AE13" s="1283"/>
      <c r="AF13" s="1110" t="str">
        <f>IF(入力シート!E148="","",入力シート!E148)</f>
        <v/>
      </c>
      <c r="AG13" s="1195"/>
      <c r="AH13" s="1195"/>
      <c r="AI13" s="1195"/>
      <c r="AJ13" s="1195"/>
      <c r="AK13" s="1195"/>
      <c r="AL13" s="1195"/>
      <c r="AM13" s="1195"/>
      <c r="AN13" s="1195"/>
      <c r="AO13" s="1195"/>
      <c r="AP13" s="1195"/>
      <c r="AQ13" s="1195"/>
      <c r="AR13" s="1091" t="s">
        <v>295</v>
      </c>
      <c r="AS13" s="1216"/>
      <c r="AT13" s="624"/>
    </row>
    <row r="14" spans="1:61" ht="18.75" customHeight="1" x14ac:dyDescent="0.15">
      <c r="A14" s="630"/>
      <c r="B14" s="1236"/>
      <c r="C14" s="1237"/>
      <c r="D14" s="1237"/>
      <c r="E14" s="1237"/>
      <c r="F14" s="1237"/>
      <c r="G14" s="1237"/>
      <c r="H14" s="1237"/>
      <c r="I14" s="1237"/>
      <c r="J14" s="1237"/>
      <c r="K14" s="1237"/>
      <c r="L14" s="1237"/>
      <c r="M14" s="1238"/>
      <c r="N14" s="1283" t="s">
        <v>296</v>
      </c>
      <c r="O14" s="1283"/>
      <c r="P14" s="1283"/>
      <c r="Q14" s="1283"/>
      <c r="R14" s="1283"/>
      <c r="S14" s="1283"/>
      <c r="T14" s="1283"/>
      <c r="U14" s="1283"/>
      <c r="V14" s="1283"/>
      <c r="W14" s="1283"/>
      <c r="X14" s="1283"/>
      <c r="Y14" s="1283"/>
      <c r="Z14" s="1283"/>
      <c r="AA14" s="1283"/>
      <c r="AB14" s="1283"/>
      <c r="AC14" s="1283"/>
      <c r="AD14" s="1283"/>
      <c r="AE14" s="1283"/>
      <c r="AF14" s="1319" t="str">
        <f>IF(入力シート!E149="","",入力シート!E149)</f>
        <v/>
      </c>
      <c r="AG14" s="1320"/>
      <c r="AH14" s="1320"/>
      <c r="AI14" s="1320"/>
      <c r="AJ14" s="1320"/>
      <c r="AK14" s="1320"/>
      <c r="AL14" s="1320"/>
      <c r="AM14" s="1320"/>
      <c r="AN14" s="1320"/>
      <c r="AO14" s="1320"/>
      <c r="AP14" s="1320"/>
      <c r="AQ14" s="1320"/>
      <c r="AR14" s="1091" t="s">
        <v>295</v>
      </c>
      <c r="AS14" s="1216"/>
      <c r="AT14" s="624"/>
    </row>
    <row r="15" spans="1:61" ht="18.75" customHeight="1" x14ac:dyDescent="0.15">
      <c r="A15" s="630"/>
      <c r="B15" s="998" t="s">
        <v>905</v>
      </c>
      <c r="C15" s="1234"/>
      <c r="D15" s="1234"/>
      <c r="E15" s="1234"/>
      <c r="F15" s="1234"/>
      <c r="G15" s="1234"/>
      <c r="H15" s="1234"/>
      <c r="I15" s="1234"/>
      <c r="J15" s="1234"/>
      <c r="K15" s="1234"/>
      <c r="L15" s="1234"/>
      <c r="M15" s="1235"/>
      <c r="N15" s="1248" t="s">
        <v>906</v>
      </c>
      <c r="O15" s="1248"/>
      <c r="P15" s="1248"/>
      <c r="Q15" s="1248"/>
      <c r="R15" s="1248"/>
      <c r="S15" s="1248"/>
      <c r="T15" s="1248"/>
      <c r="U15" s="1248"/>
      <c r="V15" s="1248"/>
      <c r="W15" s="1248"/>
      <c r="X15" s="1248"/>
      <c r="Y15" s="1248"/>
      <c r="Z15" s="1248"/>
      <c r="AA15" s="1248"/>
      <c r="AB15" s="1248"/>
      <c r="AC15" s="1248"/>
      <c r="AD15" s="1248"/>
      <c r="AE15" s="1248"/>
      <c r="AF15" s="1110" t="str">
        <f>IF(入力シート!E150="","",入力シート!E150)</f>
        <v/>
      </c>
      <c r="AG15" s="1195"/>
      <c r="AH15" s="1195"/>
      <c r="AI15" s="1195"/>
      <c r="AJ15" s="1195"/>
      <c r="AK15" s="1067" t="s">
        <v>144</v>
      </c>
      <c r="AL15" s="1067"/>
      <c r="AM15" s="1195" t="str">
        <f>IF(入力シート!H150="","",入力シート!H150)</f>
        <v/>
      </c>
      <c r="AN15" s="1195"/>
      <c r="AO15" s="1195"/>
      <c r="AP15" s="1195"/>
      <c r="AQ15" s="1195"/>
      <c r="AR15" s="1091" t="s">
        <v>146</v>
      </c>
      <c r="AS15" s="1216"/>
      <c r="AT15" s="624"/>
    </row>
    <row r="16" spans="1:61" ht="18.75" customHeight="1" x14ac:dyDescent="0.15">
      <c r="A16" s="630"/>
      <c r="B16" s="1236"/>
      <c r="C16" s="1237"/>
      <c r="D16" s="1237"/>
      <c r="E16" s="1237"/>
      <c r="F16" s="1237"/>
      <c r="G16" s="1237"/>
      <c r="H16" s="1237"/>
      <c r="I16" s="1237"/>
      <c r="J16" s="1237"/>
      <c r="K16" s="1237"/>
      <c r="L16" s="1237"/>
      <c r="M16" s="1238"/>
      <c r="N16" s="1248" t="s">
        <v>907</v>
      </c>
      <c r="O16" s="1248"/>
      <c r="P16" s="1248"/>
      <c r="Q16" s="1248"/>
      <c r="R16" s="1248"/>
      <c r="S16" s="1248"/>
      <c r="T16" s="1248"/>
      <c r="U16" s="1248"/>
      <c r="V16" s="1248"/>
      <c r="W16" s="1248"/>
      <c r="X16" s="1248"/>
      <c r="Y16" s="1248"/>
      <c r="Z16" s="1248"/>
      <c r="AA16" s="1248"/>
      <c r="AB16" s="1248"/>
      <c r="AC16" s="1248"/>
      <c r="AD16" s="1248"/>
      <c r="AE16" s="1248"/>
      <c r="AF16" s="1110" t="str">
        <f>IF(入力シート!E151="","",入力シート!E151)</f>
        <v/>
      </c>
      <c r="AG16" s="1195"/>
      <c r="AH16" s="1195"/>
      <c r="AI16" s="1195"/>
      <c r="AJ16" s="1195"/>
      <c r="AK16" s="1195"/>
      <c r="AL16" s="1195"/>
      <c r="AM16" s="1195"/>
      <c r="AN16" s="1195"/>
      <c r="AO16" s="1195"/>
      <c r="AP16" s="1195"/>
      <c r="AQ16" s="1195"/>
      <c r="AR16" s="1091" t="s">
        <v>146</v>
      </c>
      <c r="AS16" s="1216"/>
      <c r="AT16" s="624"/>
    </row>
    <row r="17" spans="1:61" ht="18.75" customHeight="1" x14ac:dyDescent="0.15">
      <c r="A17" s="630"/>
      <c r="B17" s="1252" t="s">
        <v>914</v>
      </c>
      <c r="C17" s="1252"/>
      <c r="D17" s="1252"/>
      <c r="E17" s="1252"/>
      <c r="F17" s="1252"/>
      <c r="G17" s="1252"/>
      <c r="H17" s="1252"/>
      <c r="I17" s="1252"/>
      <c r="J17" s="1252"/>
      <c r="K17" s="1252"/>
      <c r="L17" s="1252"/>
      <c r="M17" s="1252"/>
      <c r="N17" s="1252"/>
      <c r="O17" s="1252"/>
      <c r="P17" s="1252"/>
      <c r="Q17" s="1252"/>
      <c r="R17" s="1252"/>
      <c r="S17" s="1252"/>
      <c r="T17" s="1252"/>
      <c r="U17" s="1252"/>
      <c r="V17" s="1252"/>
      <c r="W17" s="1252"/>
      <c r="X17" s="1252"/>
      <c r="Y17" s="1252"/>
      <c r="Z17" s="1252"/>
      <c r="AA17" s="1252"/>
      <c r="AB17" s="1252"/>
      <c r="AC17" s="1252"/>
      <c r="AD17" s="1252"/>
      <c r="AE17" s="1252"/>
      <c r="AF17" s="1296" t="str">
        <f>IF(入力シート!E154="","",IF(入力シート!E154="選択してください","",入力シート!E154))</f>
        <v/>
      </c>
      <c r="AG17" s="1297"/>
      <c r="AH17" s="1297"/>
      <c r="AI17" s="1297"/>
      <c r="AJ17" s="1297"/>
      <c r="AK17" s="1297"/>
      <c r="AL17" s="1297"/>
      <c r="AM17" s="1297"/>
      <c r="AN17" s="1297"/>
      <c r="AO17" s="1297"/>
      <c r="AP17" s="1297"/>
      <c r="AQ17" s="1297"/>
      <c r="AR17" s="1067"/>
      <c r="AS17" s="1199"/>
      <c r="AT17" s="624"/>
    </row>
    <row r="18" spans="1:61" ht="18.75" customHeight="1" x14ac:dyDescent="0.15">
      <c r="A18" s="630"/>
      <c r="B18" s="1252" t="s">
        <v>915</v>
      </c>
      <c r="C18" s="1252"/>
      <c r="D18" s="1252"/>
      <c r="E18" s="1252"/>
      <c r="F18" s="1252"/>
      <c r="G18" s="1252"/>
      <c r="H18" s="1252"/>
      <c r="I18" s="1252"/>
      <c r="J18" s="1252"/>
      <c r="K18" s="1252"/>
      <c r="L18" s="1252"/>
      <c r="M18" s="1252"/>
      <c r="N18" s="1252"/>
      <c r="O18" s="1252"/>
      <c r="P18" s="1252"/>
      <c r="Q18" s="1252"/>
      <c r="R18" s="1252"/>
      <c r="S18" s="1252"/>
      <c r="T18" s="1252"/>
      <c r="U18" s="1252"/>
      <c r="V18" s="1252"/>
      <c r="W18" s="1252"/>
      <c r="X18" s="1252"/>
      <c r="Y18" s="1252"/>
      <c r="Z18" s="1252"/>
      <c r="AA18" s="1252"/>
      <c r="AB18" s="1252"/>
      <c r="AC18" s="1252"/>
      <c r="AD18" s="1252"/>
      <c r="AE18" s="1252"/>
      <c r="AF18" s="1252" t="str">
        <f>IF(入力シート!E155="","",入力シート!E155)</f>
        <v/>
      </c>
      <c r="AG18" s="1182"/>
      <c r="AH18" s="1182"/>
      <c r="AI18" s="1182"/>
      <c r="AJ18" s="1182"/>
      <c r="AK18" s="1182"/>
      <c r="AL18" s="1182"/>
      <c r="AM18" s="1182"/>
      <c r="AN18" s="1182"/>
      <c r="AO18" s="1182"/>
      <c r="AP18" s="1182"/>
      <c r="AQ18" s="1182"/>
      <c r="AR18" s="1182"/>
      <c r="AS18" s="1183"/>
      <c r="AT18" s="624"/>
    </row>
    <row r="19" spans="1:61" ht="12.95" customHeight="1" x14ac:dyDescent="0.15">
      <c r="A19" s="630"/>
      <c r="B19" s="1234" t="s">
        <v>340</v>
      </c>
      <c r="C19" s="1234"/>
      <c r="D19" s="1234"/>
      <c r="E19" s="1234"/>
      <c r="F19" s="1234"/>
      <c r="G19" s="1234"/>
      <c r="H19" s="1234"/>
      <c r="I19" s="1234"/>
      <c r="J19" s="1234"/>
      <c r="K19" s="1234"/>
      <c r="L19" s="1234"/>
      <c r="M19" s="1234"/>
      <c r="N19" s="1234"/>
      <c r="O19" s="1234"/>
      <c r="P19" s="1234"/>
      <c r="Q19" s="1234"/>
      <c r="R19" s="1234"/>
      <c r="S19" s="1234"/>
      <c r="T19" s="1234"/>
      <c r="U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624"/>
    </row>
    <row r="20" spans="1:61" ht="15" customHeight="1" x14ac:dyDescent="0.15">
      <c r="A20" s="1247" t="s">
        <v>298</v>
      </c>
      <c r="B20" s="1247"/>
      <c r="C20" s="1247"/>
      <c r="D20" s="1247"/>
      <c r="E20" s="1247"/>
      <c r="F20" s="1247"/>
      <c r="G20" s="1247"/>
      <c r="H20" s="1247"/>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624"/>
    </row>
    <row r="21" spans="1:61" ht="18.75" customHeight="1" x14ac:dyDescent="0.15">
      <c r="A21" s="630" t="s">
        <v>208</v>
      </c>
      <c r="B21" s="998" t="s">
        <v>299</v>
      </c>
      <c r="C21" s="1234"/>
      <c r="D21" s="1234"/>
      <c r="E21" s="1234"/>
      <c r="F21" s="1234"/>
      <c r="G21" s="1234"/>
      <c r="H21" s="1234"/>
      <c r="I21" s="1234"/>
      <c r="J21" s="1234"/>
      <c r="K21" s="1234"/>
      <c r="L21" s="1234"/>
      <c r="M21" s="1234"/>
      <c r="N21" s="1234"/>
      <c r="O21" s="1234"/>
      <c r="P21" s="1234"/>
      <c r="Q21" s="1234"/>
      <c r="R21" s="1234"/>
      <c r="S21" s="1234"/>
      <c r="T21" s="1234"/>
      <c r="U21" s="1234"/>
      <c r="V21" s="1234"/>
      <c r="W21" s="1234"/>
      <c r="X21" s="1234"/>
      <c r="Y21" s="1234"/>
      <c r="Z21" s="1234"/>
      <c r="AA21" s="1234"/>
      <c r="AB21" s="1234"/>
      <c r="AC21" s="1234"/>
      <c r="AD21" s="1234"/>
      <c r="AE21" s="1235"/>
      <c r="AF21" s="1197"/>
      <c r="AG21" s="1198"/>
      <c r="AH21" s="1198"/>
      <c r="AI21" s="1198"/>
      <c r="AJ21" s="1198"/>
      <c r="AK21" s="1198"/>
      <c r="AL21" s="1198"/>
      <c r="AM21" s="1198"/>
      <c r="AN21" s="1198"/>
      <c r="AO21" s="1198"/>
      <c r="AP21" s="1198"/>
      <c r="AQ21" s="1198"/>
      <c r="AR21" s="1091" t="s">
        <v>139</v>
      </c>
      <c r="AS21" s="1216"/>
      <c r="AT21" s="624"/>
      <c r="BG21">
        <v>1</v>
      </c>
      <c r="BH21">
        <f>COUNTA(AF21)</f>
        <v>0</v>
      </c>
      <c r="BI21">
        <f>BG21-BH21</f>
        <v>1</v>
      </c>
    </row>
    <row r="22" spans="1:61" ht="18.75" customHeight="1" x14ac:dyDescent="0.15">
      <c r="A22" s="630"/>
      <c r="B22" s="1252" t="s">
        <v>300</v>
      </c>
      <c r="C22" s="1252"/>
      <c r="D22" s="1252"/>
      <c r="E22" s="1252"/>
      <c r="F22" s="1252"/>
      <c r="G22" s="1252"/>
      <c r="H22" s="1252"/>
      <c r="I22" s="1252"/>
      <c r="J22" s="1252"/>
      <c r="K22" s="1252"/>
      <c r="L22" s="1252"/>
      <c r="M22" s="1252"/>
      <c r="N22" s="1252"/>
      <c r="O22" s="1252"/>
      <c r="P22" s="1252"/>
      <c r="Q22" s="998"/>
      <c r="R22" s="998"/>
      <c r="S22" s="998"/>
      <c r="T22" s="998"/>
      <c r="U22" s="998"/>
      <c r="V22" s="998"/>
      <c r="W22" s="998"/>
      <c r="X22" s="998"/>
      <c r="Y22" s="998"/>
      <c r="Z22" s="998"/>
      <c r="AA22" s="998"/>
      <c r="AB22" s="998"/>
      <c r="AC22" s="998"/>
      <c r="AD22" s="998"/>
      <c r="AE22" s="1307"/>
      <c r="AF22" s="1306"/>
      <c r="AG22" s="1306"/>
      <c r="AH22" s="1306"/>
      <c r="AI22" s="1306"/>
      <c r="AJ22" s="1306"/>
      <c r="AK22" s="515" t="s">
        <v>301</v>
      </c>
      <c r="AL22" s="631" t="s">
        <v>302</v>
      </c>
      <c r="AM22" s="1306"/>
      <c r="AN22" s="1306"/>
      <c r="AO22" s="1306"/>
      <c r="AP22" s="1306"/>
      <c r="AQ22" s="1306"/>
      <c r="AR22" s="1211" t="s">
        <v>128</v>
      </c>
      <c r="AS22" s="1212"/>
      <c r="AT22" s="624"/>
    </row>
    <row r="23" spans="1:61" ht="18.75" customHeight="1" x14ac:dyDescent="0.15">
      <c r="A23" s="630"/>
      <c r="B23" s="1287" t="s">
        <v>303</v>
      </c>
      <c r="C23" s="984"/>
      <c r="D23" s="984"/>
      <c r="E23" s="984"/>
      <c r="F23" s="984"/>
      <c r="G23" s="984"/>
      <c r="H23" s="984"/>
      <c r="I23" s="984"/>
      <c r="J23" s="1234"/>
      <c r="K23" s="1234"/>
      <c r="L23" s="1234"/>
      <c r="M23" s="1234"/>
      <c r="N23" s="1234"/>
      <c r="O23" s="1234"/>
      <c r="P23" s="1234"/>
      <c r="Q23" s="631"/>
      <c r="R23" s="1288" t="s">
        <v>304</v>
      </c>
      <c r="S23" s="1289"/>
      <c r="T23" s="1289"/>
      <c r="U23" s="1289"/>
      <c r="V23" s="1289"/>
      <c r="W23" s="1289"/>
      <c r="X23" s="1289"/>
      <c r="Y23" s="1289"/>
      <c r="Z23" s="1289"/>
      <c r="AA23" s="1289"/>
      <c r="AB23" s="1289"/>
      <c r="AC23" s="1289"/>
      <c r="AD23" s="1289"/>
      <c r="AE23" s="1290"/>
      <c r="AF23" s="1291"/>
      <c r="AG23" s="1292"/>
      <c r="AH23" s="1292"/>
      <c r="AI23" s="1292"/>
      <c r="AJ23" s="1292"/>
      <c r="AK23" s="1292"/>
      <c r="AL23" s="1292"/>
      <c r="AM23" s="1292"/>
      <c r="AN23" s="1292"/>
      <c r="AO23" s="1292"/>
      <c r="AP23" s="1292"/>
      <c r="AQ23" s="1292"/>
      <c r="AR23" s="1292"/>
      <c r="AS23" s="1293"/>
      <c r="AT23" s="624"/>
    </row>
    <row r="24" spans="1:61" ht="18.75" customHeight="1" x14ac:dyDescent="0.15">
      <c r="A24" s="630"/>
      <c r="B24" s="1287"/>
      <c r="C24" s="984"/>
      <c r="D24" s="984"/>
      <c r="E24" s="984"/>
      <c r="F24" s="984"/>
      <c r="G24" s="984"/>
      <c r="H24" s="984"/>
      <c r="I24" s="984"/>
      <c r="J24" s="984"/>
      <c r="K24" s="984"/>
      <c r="L24" s="984"/>
      <c r="M24" s="984"/>
      <c r="N24" s="984"/>
      <c r="O24" s="984"/>
      <c r="P24" s="984"/>
      <c r="Q24" s="532"/>
      <c r="R24" s="1003" t="s">
        <v>305</v>
      </c>
      <c r="S24" s="1294"/>
      <c r="T24" s="1294"/>
      <c r="U24" s="1294"/>
      <c r="V24" s="1294"/>
      <c r="W24" s="1294"/>
      <c r="X24" s="1294"/>
      <c r="Y24" s="1294"/>
      <c r="Z24" s="1294"/>
      <c r="AA24" s="1294"/>
      <c r="AB24" s="1294"/>
      <c r="AC24" s="1294"/>
      <c r="AD24" s="1294"/>
      <c r="AE24" s="1295"/>
      <c r="AF24" s="1239"/>
      <c r="AG24" s="1240"/>
      <c r="AH24" s="1240"/>
      <c r="AI24" s="1240"/>
      <c r="AJ24" s="1240"/>
      <c r="AK24" s="1240"/>
      <c r="AL24" s="1240"/>
      <c r="AM24" s="1240"/>
      <c r="AN24" s="1240"/>
      <c r="AO24" s="1240"/>
      <c r="AP24" s="1240"/>
      <c r="AQ24" s="1240"/>
      <c r="AR24" s="1240"/>
      <c r="AS24" s="1241"/>
      <c r="AT24" s="624"/>
    </row>
    <row r="25" spans="1:61" ht="18.75" customHeight="1" x14ac:dyDescent="0.15">
      <c r="A25" s="630"/>
      <c r="B25" s="1236"/>
      <c r="C25" s="1237"/>
      <c r="D25" s="1237"/>
      <c r="E25" s="1237"/>
      <c r="F25" s="1237"/>
      <c r="G25" s="1237"/>
      <c r="H25" s="1237"/>
      <c r="I25" s="1237"/>
      <c r="J25" s="1237"/>
      <c r="K25" s="1237"/>
      <c r="L25" s="1237"/>
      <c r="M25" s="1237"/>
      <c r="N25" s="1237"/>
      <c r="O25" s="1237"/>
      <c r="P25" s="1237"/>
      <c r="Q25" s="632"/>
      <c r="R25" s="1005" t="s">
        <v>306</v>
      </c>
      <c r="S25" s="1242"/>
      <c r="T25" s="1242"/>
      <c r="U25" s="1242"/>
      <c r="V25" s="1242"/>
      <c r="W25" s="1242"/>
      <c r="X25" s="1242"/>
      <c r="Y25" s="1242"/>
      <c r="Z25" s="1242"/>
      <c r="AA25" s="1242"/>
      <c r="AB25" s="1242"/>
      <c r="AC25" s="1242"/>
      <c r="AD25" s="1242"/>
      <c r="AE25" s="1243"/>
      <c r="AF25" s="1244"/>
      <c r="AG25" s="1245"/>
      <c r="AH25" s="1245"/>
      <c r="AI25" s="1245"/>
      <c r="AJ25" s="1245"/>
      <c r="AK25" s="1245"/>
      <c r="AL25" s="1245"/>
      <c r="AM25" s="1245"/>
      <c r="AN25" s="1245"/>
      <c r="AO25" s="1245"/>
      <c r="AP25" s="1245"/>
      <c r="AQ25" s="1245"/>
      <c r="AR25" s="1245"/>
      <c r="AS25" s="1246"/>
      <c r="AT25" s="624"/>
    </row>
    <row r="26" spans="1:61" ht="18.75" customHeight="1" x14ac:dyDescent="0.15">
      <c r="A26" s="630"/>
      <c r="B26" s="1252" t="s">
        <v>307</v>
      </c>
      <c r="C26" s="1182"/>
      <c r="D26" s="1182"/>
      <c r="E26" s="1182"/>
      <c r="F26" s="1182"/>
      <c r="G26" s="1182"/>
      <c r="H26" s="1182"/>
      <c r="I26" s="1182"/>
      <c r="J26" s="1182"/>
      <c r="K26" s="1182"/>
      <c r="L26" s="1182"/>
      <c r="M26" s="1182"/>
      <c r="N26" s="1182"/>
      <c r="O26" s="1182"/>
      <c r="P26" s="1182"/>
      <c r="Q26" s="1237"/>
      <c r="R26" s="1237"/>
      <c r="S26" s="1237"/>
      <c r="T26" s="1237"/>
      <c r="U26" s="1237"/>
      <c r="V26" s="1237"/>
      <c r="W26" s="1237"/>
      <c r="X26" s="1237"/>
      <c r="Y26" s="1237"/>
      <c r="Z26" s="1237"/>
      <c r="AA26" s="1237"/>
      <c r="AB26" s="1237"/>
      <c r="AC26" s="1237"/>
      <c r="AD26" s="1237"/>
      <c r="AE26" s="1237"/>
      <c r="AF26" s="1253"/>
      <c r="AG26" s="1204"/>
      <c r="AH26" s="1204"/>
      <c r="AI26" s="1204"/>
      <c r="AJ26" s="1204"/>
      <c r="AK26" s="1204"/>
      <c r="AL26" s="1204"/>
      <c r="AM26" s="1204"/>
      <c r="AN26" s="1204"/>
      <c r="AO26" s="1204"/>
      <c r="AP26" s="1204"/>
      <c r="AQ26" s="1204"/>
      <c r="AR26" s="632" t="s">
        <v>141</v>
      </c>
      <c r="AS26" s="633"/>
      <c r="AT26" s="624"/>
    </row>
    <row r="27" spans="1:61" x14ac:dyDescent="0.15">
      <c r="A27" s="623"/>
      <c r="B27" s="575"/>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c r="AT27" s="624"/>
    </row>
    <row r="28" spans="1:61" ht="15" customHeight="1" x14ac:dyDescent="0.15">
      <c r="A28" s="629" t="s">
        <v>308</v>
      </c>
      <c r="B28" s="530"/>
      <c r="C28" s="530"/>
      <c r="D28" s="530"/>
      <c r="E28" s="832"/>
      <c r="F28" s="832"/>
      <c r="G28" s="832"/>
      <c r="H28" s="575"/>
      <c r="I28" s="575"/>
      <c r="J28" s="575"/>
      <c r="K28" s="575"/>
      <c r="L28" s="575"/>
      <c r="M28" s="575"/>
      <c r="N28" s="575"/>
      <c r="O28" s="575"/>
      <c r="P28" s="575"/>
      <c r="Q28" s="575"/>
      <c r="R28" s="575"/>
      <c r="S28" s="575"/>
      <c r="T28" s="575"/>
      <c r="U28" s="575"/>
      <c r="V28" s="575"/>
      <c r="W28" s="575"/>
      <c r="X28" s="575"/>
      <c r="Y28" s="575"/>
      <c r="Z28" s="575"/>
      <c r="AA28" s="575"/>
      <c r="AB28" s="634"/>
      <c r="AC28" s="575"/>
      <c r="AD28" s="575"/>
      <c r="AE28" s="575"/>
      <c r="AF28" s="575"/>
      <c r="AG28" s="575"/>
      <c r="AH28" s="575"/>
      <c r="AI28" s="575"/>
      <c r="AJ28" s="575"/>
      <c r="AK28" s="575"/>
      <c r="AL28" s="575"/>
      <c r="AM28" s="575"/>
      <c r="AN28" s="575"/>
      <c r="AO28" s="575"/>
      <c r="AP28" s="575"/>
      <c r="AQ28" s="575"/>
      <c r="AR28" s="575"/>
      <c r="AS28" s="575"/>
      <c r="AT28" s="624"/>
    </row>
    <row r="29" spans="1:61" ht="18.75" customHeight="1" thickBot="1" x14ac:dyDescent="0.2">
      <c r="A29" s="623"/>
      <c r="B29" s="1217" t="s">
        <v>309</v>
      </c>
      <c r="C29" s="1218"/>
      <c r="D29" s="1218"/>
      <c r="E29" s="1218"/>
      <c r="F29" s="1218"/>
      <c r="G29" s="1218"/>
      <c r="H29" s="1218"/>
      <c r="I29" s="1218"/>
      <c r="J29" s="1218"/>
      <c r="K29" s="1218"/>
      <c r="L29" s="1218"/>
      <c r="M29" s="1218"/>
      <c r="N29" s="1218"/>
      <c r="O29" s="1218"/>
      <c r="P29" s="1218"/>
      <c r="Q29" s="1218"/>
      <c r="R29" s="1218"/>
      <c r="S29" s="1218"/>
      <c r="T29" s="1218"/>
      <c r="U29" s="1218"/>
      <c r="V29" s="1218"/>
      <c r="W29" s="1218"/>
      <c r="X29" s="1218"/>
      <c r="Y29" s="1219"/>
      <c r="Z29" s="637"/>
      <c r="AA29" s="1218" t="s">
        <v>310</v>
      </c>
      <c r="AB29" s="1218"/>
      <c r="AC29" s="1218"/>
      <c r="AD29" s="1218"/>
      <c r="AE29" s="1218"/>
      <c r="AF29" s="1218"/>
      <c r="AG29" s="1218"/>
      <c r="AH29" s="1218"/>
      <c r="AI29" s="1218"/>
      <c r="AJ29" s="1218"/>
      <c r="AK29" s="1218"/>
      <c r="AL29" s="1218"/>
      <c r="AM29" s="1218"/>
      <c r="AN29" s="1218"/>
      <c r="AO29" s="1218"/>
      <c r="AP29" s="1218"/>
      <c r="AQ29" s="1218"/>
      <c r="AR29" s="1218"/>
      <c r="AS29" s="1219"/>
      <c r="AT29" s="624"/>
    </row>
    <row r="30" spans="1:61" ht="18.75" customHeight="1" thickTop="1" x14ac:dyDescent="0.15">
      <c r="A30" s="623"/>
      <c r="B30" s="1259" t="s">
        <v>311</v>
      </c>
      <c r="C30" s="1221"/>
      <c r="D30" s="1221"/>
      <c r="E30" s="1221"/>
      <c r="F30" s="1221"/>
      <c r="G30" s="1221"/>
      <c r="H30" s="1221"/>
      <c r="I30" s="1221"/>
      <c r="J30" s="1222"/>
      <c r="K30" s="1312"/>
      <c r="L30" s="1313"/>
      <c r="M30" s="1313"/>
      <c r="N30" s="1313"/>
      <c r="O30" s="1313"/>
      <c r="P30" s="1313"/>
      <c r="Q30" s="1313"/>
      <c r="R30" s="1313"/>
      <c r="S30" s="1313"/>
      <c r="T30" s="1313"/>
      <c r="U30" s="1313"/>
      <c r="V30" s="1313"/>
      <c r="W30" s="1313"/>
      <c r="X30" s="638" t="s">
        <v>130</v>
      </c>
      <c r="Y30" s="639"/>
      <c r="Z30" s="599"/>
      <c r="AA30" s="1221" t="s">
        <v>312</v>
      </c>
      <c r="AB30" s="1221"/>
      <c r="AC30" s="1221"/>
      <c r="AD30" s="1221"/>
      <c r="AE30" s="1221"/>
      <c r="AF30" s="1221"/>
      <c r="AG30" s="1222"/>
      <c r="AH30" s="1316" t="str">
        <f>IF(入力シート!E141="","",IF(入力シート!E141="選択してください","",入力シート!E141))</f>
        <v/>
      </c>
      <c r="AI30" s="1317"/>
      <c r="AJ30" s="1317"/>
      <c r="AK30" s="1317"/>
      <c r="AL30" s="1317"/>
      <c r="AM30" s="1317"/>
      <c r="AN30" s="1317"/>
      <c r="AO30" s="1317"/>
      <c r="AP30" s="1317"/>
      <c r="AQ30" s="1317"/>
      <c r="AR30" s="1317"/>
      <c r="AS30" s="1318"/>
      <c r="AT30" s="624"/>
    </row>
    <row r="31" spans="1:61" ht="18.75" customHeight="1" x14ac:dyDescent="0.15">
      <c r="A31" s="623"/>
      <c r="B31" s="1090" t="s">
        <v>313</v>
      </c>
      <c r="C31" s="1091"/>
      <c r="D31" s="1091"/>
      <c r="E31" s="1091"/>
      <c r="F31" s="1091"/>
      <c r="G31" s="1091"/>
      <c r="H31" s="1091"/>
      <c r="I31" s="1091"/>
      <c r="J31" s="1216"/>
      <c r="K31" s="1198"/>
      <c r="L31" s="1198"/>
      <c r="M31" s="1198"/>
      <c r="N31" s="1198"/>
      <c r="O31" s="1198"/>
      <c r="P31" s="1198"/>
      <c r="Q31" s="1198"/>
      <c r="R31" s="1198"/>
      <c r="S31" s="1198"/>
      <c r="T31" s="1198"/>
      <c r="U31" s="1198"/>
      <c r="V31" s="1198"/>
      <c r="W31" s="1198"/>
      <c r="X31" s="626" t="s">
        <v>128</v>
      </c>
      <c r="Y31" s="636"/>
      <c r="Z31" s="640"/>
      <c r="AA31" s="1091" t="s">
        <v>314</v>
      </c>
      <c r="AB31" s="1091"/>
      <c r="AC31" s="1091"/>
      <c r="AD31" s="1091"/>
      <c r="AE31" s="1091"/>
      <c r="AF31" s="1091"/>
      <c r="AG31" s="1216"/>
      <c r="AH31" s="1110"/>
      <c r="AI31" s="1195"/>
      <c r="AJ31" s="1195"/>
      <c r="AK31" s="1195"/>
      <c r="AL31" s="1195"/>
      <c r="AM31" s="1195"/>
      <c r="AN31" s="1195"/>
      <c r="AO31" s="1195"/>
      <c r="AP31" s="1195"/>
      <c r="AQ31" s="1195"/>
      <c r="AR31" s="572" t="s">
        <v>301</v>
      </c>
      <c r="AS31" s="573"/>
      <c r="AT31" s="624"/>
    </row>
    <row r="32" spans="1:61" ht="18.75" customHeight="1" x14ac:dyDescent="0.15">
      <c r="A32" s="623"/>
      <c r="B32" s="1090" t="s">
        <v>315</v>
      </c>
      <c r="C32" s="1091"/>
      <c r="D32" s="1091"/>
      <c r="E32" s="1091"/>
      <c r="F32" s="1091"/>
      <c r="G32" s="1091"/>
      <c r="H32" s="1091"/>
      <c r="I32" s="1091"/>
      <c r="J32" s="1216"/>
      <c r="K32" s="1198"/>
      <c r="L32" s="1198"/>
      <c r="M32" s="1198"/>
      <c r="N32" s="1198"/>
      <c r="O32" s="1198"/>
      <c r="P32" s="1198"/>
      <c r="Q32" s="1198"/>
      <c r="R32" s="1198"/>
      <c r="S32" s="1198"/>
      <c r="T32" s="1198"/>
      <c r="U32" s="1198"/>
      <c r="V32" s="1198"/>
      <c r="W32" s="1198"/>
      <c r="X32" s="847" t="s">
        <v>324</v>
      </c>
      <c r="Y32" s="636"/>
      <c r="Z32" s="599"/>
      <c r="AA32" s="1091" t="s">
        <v>316</v>
      </c>
      <c r="AB32" s="1091"/>
      <c r="AC32" s="1091"/>
      <c r="AD32" s="1091"/>
      <c r="AE32" s="1091"/>
      <c r="AF32" s="1091"/>
      <c r="AG32" s="1216"/>
      <c r="AH32" s="1314" t="str">
        <f>IF(入力シート!H135="","",入力シート!H135)</f>
        <v/>
      </c>
      <c r="AI32" s="1315"/>
      <c r="AJ32" s="1315"/>
      <c r="AK32" s="1315"/>
      <c r="AL32" s="1315"/>
      <c r="AM32" s="1315"/>
      <c r="AN32" s="1315"/>
      <c r="AO32" s="1315"/>
      <c r="AP32" s="1315"/>
      <c r="AQ32" s="1315"/>
      <c r="AR32" s="572" t="s">
        <v>130</v>
      </c>
      <c r="AS32" s="573"/>
      <c r="AT32" s="624"/>
    </row>
    <row r="33" spans="1:46" ht="18.75" customHeight="1" x14ac:dyDescent="0.15">
      <c r="A33" s="623"/>
      <c r="B33" s="1100" t="s">
        <v>317</v>
      </c>
      <c r="C33" s="1100"/>
      <c r="D33" s="1100"/>
      <c r="E33" s="1100"/>
      <c r="F33" s="1100"/>
      <c r="G33" s="1100"/>
      <c r="H33" s="1100"/>
      <c r="I33" s="1100"/>
      <c r="J33" s="1100"/>
      <c r="K33" s="1100"/>
      <c r="L33" s="1100"/>
      <c r="M33" s="1100"/>
      <c r="N33" s="1100"/>
      <c r="O33" s="1100"/>
      <c r="P33" s="1100"/>
      <c r="Q33" s="1100"/>
      <c r="R33" s="1100"/>
      <c r="S33" s="1100"/>
      <c r="T33" s="1100"/>
      <c r="U33" s="1100"/>
      <c r="V33" s="1100"/>
      <c r="W33" s="1100"/>
      <c r="X33" s="1100"/>
      <c r="Y33" s="1100"/>
      <c r="Z33" s="599"/>
      <c r="AA33" s="1091" t="s">
        <v>318</v>
      </c>
      <c r="AB33" s="1091"/>
      <c r="AC33" s="1091"/>
      <c r="AD33" s="1091"/>
      <c r="AE33" s="1091"/>
      <c r="AF33" s="1091"/>
      <c r="AG33" s="1216"/>
      <c r="AH33" s="1110" t="str">
        <f>IF(入力シート!E144="","",入力シート!E144)</f>
        <v/>
      </c>
      <c r="AI33" s="1195"/>
      <c r="AJ33" s="1195"/>
      <c r="AK33" s="1195"/>
      <c r="AL33" s="1195"/>
      <c r="AM33" s="1195"/>
      <c r="AN33" s="1195"/>
      <c r="AO33" s="1195"/>
      <c r="AP33" s="1195"/>
      <c r="AQ33" s="1195"/>
      <c r="AR33" s="572" t="s">
        <v>141</v>
      </c>
      <c r="AS33" s="573"/>
      <c r="AT33" s="624"/>
    </row>
    <row r="34" spans="1:46" ht="18.75" customHeight="1" x14ac:dyDescent="0.15">
      <c r="A34" s="623"/>
      <c r="B34" s="641"/>
      <c r="C34" s="642"/>
      <c r="D34" s="1224" t="s">
        <v>621</v>
      </c>
      <c r="E34" s="1224"/>
      <c r="F34" s="1224"/>
      <c r="G34" s="1224"/>
      <c r="H34" s="1224"/>
      <c r="I34" s="1224"/>
      <c r="J34" s="1224"/>
      <c r="K34" s="1224"/>
      <c r="L34" s="1225"/>
      <c r="M34" s="980" t="s">
        <v>169</v>
      </c>
      <c r="N34" s="1226"/>
      <c r="O34" s="1226"/>
      <c r="P34" s="1226"/>
      <c r="Q34" s="1227"/>
      <c r="R34" s="1223" t="s">
        <v>619</v>
      </c>
      <c r="S34" s="1224"/>
      <c r="T34" s="1224"/>
      <c r="U34" s="1224"/>
      <c r="V34" s="1224"/>
      <c r="W34" s="1224"/>
      <c r="X34" s="1224"/>
      <c r="Y34" s="1225"/>
      <c r="Z34" s="599"/>
      <c r="AA34" s="1220" t="s">
        <v>319</v>
      </c>
      <c r="AB34" s="1091"/>
      <c r="AC34" s="1091"/>
      <c r="AD34" s="1091"/>
      <c r="AE34" s="1091"/>
      <c r="AF34" s="1091"/>
      <c r="AG34" s="1216"/>
      <c r="AH34" s="1309" t="str">
        <f>IF(入力シート!E145="","",入力シート!E145)</f>
        <v/>
      </c>
      <c r="AI34" s="1310"/>
      <c r="AJ34" s="1310"/>
      <c r="AK34" s="1310"/>
      <c r="AL34" s="1195" t="s">
        <v>641</v>
      </c>
      <c r="AM34" s="1195"/>
      <c r="AN34" s="1196" t="str">
        <f>IF(入力シート!H145="","",入力シート!H145)</f>
        <v/>
      </c>
      <c r="AO34" s="1196"/>
      <c r="AP34" s="1196"/>
      <c r="AQ34" s="1196"/>
      <c r="AR34" s="626" t="s">
        <v>141</v>
      </c>
      <c r="AS34" s="636"/>
      <c r="AT34" s="624"/>
    </row>
    <row r="35" spans="1:46" ht="18.75" customHeight="1" x14ac:dyDescent="0.15">
      <c r="A35" s="623"/>
      <c r="B35" s="1228">
        <v>1</v>
      </c>
      <c r="C35" s="1229"/>
      <c r="D35" s="1191" t="str">
        <f>IF(入力シート!E158="","",入力シート!E158)</f>
        <v/>
      </c>
      <c r="E35" s="1192"/>
      <c r="F35" s="1192"/>
      <c r="G35" s="1192"/>
      <c r="H35" s="1192"/>
      <c r="I35" s="1192"/>
      <c r="J35" s="1192"/>
      <c r="K35" s="1192"/>
      <c r="L35" s="643" t="s">
        <v>616</v>
      </c>
      <c r="M35" s="1191" t="str">
        <f>IF(入力シート!H158="","",入力シート!H158)</f>
        <v/>
      </c>
      <c r="N35" s="1192"/>
      <c r="O35" s="1192"/>
      <c r="P35" s="1192"/>
      <c r="Q35" s="644" t="s">
        <v>135</v>
      </c>
      <c r="R35" s="1191" t="str">
        <f>IF(OR(D35="",M35=""),"",D35*M35)</f>
        <v/>
      </c>
      <c r="S35" s="1192"/>
      <c r="T35" s="1192"/>
      <c r="U35" s="1192"/>
      <c r="V35" s="1192"/>
      <c r="W35" s="1192"/>
      <c r="X35" s="1192"/>
      <c r="Y35" s="661" t="s">
        <v>615</v>
      </c>
      <c r="Z35" s="599"/>
      <c r="AA35" s="1091" t="s">
        <v>320</v>
      </c>
      <c r="AB35" s="1091"/>
      <c r="AC35" s="1091"/>
      <c r="AD35" s="1091"/>
      <c r="AE35" s="1091"/>
      <c r="AF35" s="1091"/>
      <c r="AG35" s="1216"/>
      <c r="AH35" s="1066" t="str">
        <f>IF(入力シート!E152="","",IF(入力シート!E152="選択してください","",入力シート!E152))</f>
        <v/>
      </c>
      <c r="AI35" s="1067"/>
      <c r="AJ35" s="1067"/>
      <c r="AK35" s="1067"/>
      <c r="AL35" s="1067"/>
      <c r="AM35" s="1067"/>
      <c r="AN35" s="1067"/>
      <c r="AO35" s="1067"/>
      <c r="AP35" s="1067"/>
      <c r="AQ35" s="1067"/>
      <c r="AR35" s="1067"/>
      <c r="AS35" s="1199"/>
      <c r="AT35" s="624"/>
    </row>
    <row r="36" spans="1:46" ht="18.75" customHeight="1" x14ac:dyDescent="0.15">
      <c r="A36" s="623"/>
      <c r="B36" s="1230">
        <v>2</v>
      </c>
      <c r="C36" s="1231"/>
      <c r="D36" s="1298" t="str">
        <f>IF(OR(入力シート!E156&lt;2,入力シート!E159=""),"",入力シート!E159)</f>
        <v/>
      </c>
      <c r="E36" s="1299"/>
      <c r="F36" s="1299"/>
      <c r="G36" s="1299"/>
      <c r="H36" s="1299"/>
      <c r="I36" s="1299"/>
      <c r="J36" s="1299"/>
      <c r="K36" s="1299"/>
      <c r="L36" s="646" t="s">
        <v>616</v>
      </c>
      <c r="M36" s="1298" t="str">
        <f>IF(OR(入力シート!E156&lt;2,入力シート!H159=""),"",入力シート!H159)</f>
        <v/>
      </c>
      <c r="N36" s="1299"/>
      <c r="O36" s="1299"/>
      <c r="P36" s="1299"/>
      <c r="Q36" s="647" t="s">
        <v>135</v>
      </c>
      <c r="R36" s="1298" t="str">
        <f>IF(OR(D36="",M36=""),"",D36*M36)</f>
        <v/>
      </c>
      <c r="S36" s="1299"/>
      <c r="T36" s="1299"/>
      <c r="U36" s="1299"/>
      <c r="V36" s="1299"/>
      <c r="W36" s="1299"/>
      <c r="X36" s="1299"/>
      <c r="Y36" s="662" t="s">
        <v>615</v>
      </c>
      <c r="Z36" s="599"/>
      <c r="AA36" s="1211" t="s">
        <v>321</v>
      </c>
      <c r="AB36" s="1211"/>
      <c r="AC36" s="1211"/>
      <c r="AD36" s="1211"/>
      <c r="AE36" s="1211"/>
      <c r="AF36" s="1211"/>
      <c r="AG36" s="1212"/>
      <c r="AH36" s="1200"/>
      <c r="AI36" s="1201"/>
      <c r="AJ36" s="1201"/>
      <c r="AK36" s="1201"/>
      <c r="AL36" s="1201"/>
      <c r="AM36" s="1201"/>
      <c r="AN36" s="1201"/>
      <c r="AO36" s="1201"/>
      <c r="AP36" s="1201"/>
      <c r="AQ36" s="1201"/>
      <c r="AR36" s="1201"/>
      <c r="AS36" s="1202"/>
      <c r="AT36" s="624"/>
    </row>
    <row r="37" spans="1:46" ht="18.75" customHeight="1" x14ac:dyDescent="0.15">
      <c r="A37" s="623"/>
      <c r="B37" s="1230">
        <v>3</v>
      </c>
      <c r="C37" s="1231"/>
      <c r="D37" s="1298" t="str">
        <f>IF(OR(入力シート!E156&lt;3,入力シート!E160=""),"",入力シート!E160)</f>
        <v/>
      </c>
      <c r="E37" s="1299"/>
      <c r="F37" s="1299"/>
      <c r="G37" s="1299"/>
      <c r="H37" s="1299"/>
      <c r="I37" s="1299"/>
      <c r="J37" s="1299"/>
      <c r="K37" s="1299"/>
      <c r="L37" s="646" t="s">
        <v>616</v>
      </c>
      <c r="M37" s="1298" t="str">
        <f>IF(OR(入力シート!E156&lt;3,入力シート!H160=""),"",入力シート!H160)</f>
        <v/>
      </c>
      <c r="N37" s="1299"/>
      <c r="O37" s="1299"/>
      <c r="P37" s="1299"/>
      <c r="Q37" s="647" t="s">
        <v>135</v>
      </c>
      <c r="R37" s="1298" t="str">
        <f>IF(OR(D37="",M37=""),"",D37*M37)</f>
        <v/>
      </c>
      <c r="S37" s="1299"/>
      <c r="T37" s="1299"/>
      <c r="U37" s="1299"/>
      <c r="V37" s="1299"/>
      <c r="W37" s="1299"/>
      <c r="X37" s="1299"/>
      <c r="Y37" s="662" t="s">
        <v>615</v>
      </c>
      <c r="Z37" s="599"/>
      <c r="AA37" s="1214"/>
      <c r="AB37" s="1214"/>
      <c r="AC37" s="1214"/>
      <c r="AD37" s="1214"/>
      <c r="AE37" s="1214"/>
      <c r="AF37" s="1214"/>
      <c r="AG37" s="1215"/>
      <c r="AH37" s="1200"/>
      <c r="AI37" s="1201"/>
      <c r="AJ37" s="1201"/>
      <c r="AK37" s="1201"/>
      <c r="AL37" s="1201"/>
      <c r="AM37" s="1201"/>
      <c r="AN37" s="1201"/>
      <c r="AO37" s="1201"/>
      <c r="AP37" s="1201"/>
      <c r="AQ37" s="1201"/>
      <c r="AR37" s="1201"/>
      <c r="AS37" s="1202"/>
      <c r="AT37" s="624"/>
    </row>
    <row r="38" spans="1:46" ht="18.75" customHeight="1" x14ac:dyDescent="0.15">
      <c r="A38" s="623"/>
      <c r="B38" s="1230">
        <v>4</v>
      </c>
      <c r="C38" s="1231"/>
      <c r="D38" s="1298" t="str">
        <f>IF(OR(入力シート!E156&lt;4,入力シート!E161=""),"",入力シート!E161)</f>
        <v/>
      </c>
      <c r="E38" s="1299"/>
      <c r="F38" s="1299"/>
      <c r="G38" s="1299"/>
      <c r="H38" s="1299"/>
      <c r="I38" s="1299"/>
      <c r="J38" s="1299"/>
      <c r="K38" s="1299"/>
      <c r="L38" s="646" t="s">
        <v>616</v>
      </c>
      <c r="M38" s="1298" t="str">
        <f>IF(OR(入力シート!E156&lt;4,入力シート!H161=""),"",入力シート!H161)</f>
        <v/>
      </c>
      <c r="N38" s="1299"/>
      <c r="O38" s="1299"/>
      <c r="P38" s="1299"/>
      <c r="Q38" s="647" t="s">
        <v>135</v>
      </c>
      <c r="R38" s="1262" t="str">
        <f>IF(OR(D38="",M38=""),"",D38*M38)</f>
        <v/>
      </c>
      <c r="S38" s="1263"/>
      <c r="T38" s="1263"/>
      <c r="U38" s="1263"/>
      <c r="V38" s="1263"/>
      <c r="W38" s="1263"/>
      <c r="X38" s="1263"/>
      <c r="Y38" s="662" t="s">
        <v>615</v>
      </c>
      <c r="Z38" s="599"/>
      <c r="AA38" s="1211" t="s">
        <v>322</v>
      </c>
      <c r="AB38" s="1211"/>
      <c r="AC38" s="1211"/>
      <c r="AD38" s="1211"/>
      <c r="AE38" s="1211"/>
      <c r="AF38" s="1211"/>
      <c r="AG38" s="1212"/>
      <c r="AH38" s="1205"/>
      <c r="AI38" s="1206"/>
      <c r="AJ38" s="1206"/>
      <c r="AK38" s="1206"/>
      <c r="AL38" s="1206"/>
      <c r="AM38" s="1206"/>
      <c r="AN38" s="1206"/>
      <c r="AO38" s="1206"/>
      <c r="AP38" s="1206"/>
      <c r="AQ38" s="1206"/>
      <c r="AR38" s="1206"/>
      <c r="AS38" s="1207"/>
      <c r="AT38" s="624"/>
    </row>
    <row r="39" spans="1:46" ht="18.75" customHeight="1" x14ac:dyDescent="0.15">
      <c r="A39" s="623"/>
      <c r="B39" s="1232">
        <v>5</v>
      </c>
      <c r="C39" s="1233"/>
      <c r="D39" s="1193" t="str">
        <f>IF(OR(入力シート!E156&lt;5,入力シート!E162=""),"",入力シート!E162)</f>
        <v/>
      </c>
      <c r="E39" s="1194"/>
      <c r="F39" s="1194"/>
      <c r="G39" s="1194"/>
      <c r="H39" s="1194"/>
      <c r="I39" s="1194"/>
      <c r="J39" s="1194"/>
      <c r="K39" s="1194"/>
      <c r="L39" s="659" t="s">
        <v>616</v>
      </c>
      <c r="M39" s="1193" t="str">
        <f>IF(OR(入力シート!E156&lt;5,入力シート!H162=""),"",入力シート!H162)</f>
        <v/>
      </c>
      <c r="N39" s="1194"/>
      <c r="O39" s="1194"/>
      <c r="P39" s="1194"/>
      <c r="Q39" s="651" t="s">
        <v>135</v>
      </c>
      <c r="R39" s="1260" t="str">
        <f>IF(OR(D39="",M39=""),"",D39*M39)</f>
        <v/>
      </c>
      <c r="S39" s="1261"/>
      <c r="T39" s="1261"/>
      <c r="U39" s="1261"/>
      <c r="V39" s="1261"/>
      <c r="W39" s="1261"/>
      <c r="X39" s="1261"/>
      <c r="Y39" s="663" t="s">
        <v>615</v>
      </c>
      <c r="Z39" s="599"/>
      <c r="AA39" s="1214"/>
      <c r="AB39" s="1214"/>
      <c r="AC39" s="1214"/>
      <c r="AD39" s="1214"/>
      <c r="AE39" s="1214"/>
      <c r="AF39" s="1214"/>
      <c r="AG39" s="1215"/>
      <c r="AH39" s="1208" t="s">
        <v>323</v>
      </c>
      <c r="AI39" s="1209"/>
      <c r="AJ39" s="1209"/>
      <c r="AK39" s="1209"/>
      <c r="AL39" s="1209"/>
      <c r="AM39" s="1311"/>
      <c r="AN39" s="1311"/>
      <c r="AO39" s="1311"/>
      <c r="AP39" s="1311"/>
      <c r="AQ39" s="1311"/>
      <c r="AR39" s="28" t="s">
        <v>324</v>
      </c>
      <c r="AS39" s="29"/>
      <c r="AT39" s="624"/>
    </row>
    <row r="40" spans="1:46" ht="18.75" customHeight="1" x14ac:dyDescent="0.15">
      <c r="A40" s="623"/>
      <c r="B40" s="1066" t="s">
        <v>620</v>
      </c>
      <c r="C40" s="1067"/>
      <c r="D40" s="1067"/>
      <c r="E40" s="1067"/>
      <c r="F40" s="1067"/>
      <c r="G40" s="1067"/>
      <c r="H40" s="1067"/>
      <c r="I40" s="1067"/>
      <c r="J40" s="1067"/>
      <c r="K40" s="1067"/>
      <c r="L40" s="1067"/>
      <c r="M40" s="1067"/>
      <c r="N40" s="1067"/>
      <c r="O40" s="1067"/>
      <c r="P40" s="1067"/>
      <c r="Q40" s="1199"/>
      <c r="R40" s="1285" t="str">
        <f>IF(SUM(R35:X39)=0,"",SUM(R35:X39))</f>
        <v/>
      </c>
      <c r="S40" s="1286"/>
      <c r="T40" s="1286"/>
      <c r="U40" s="1286"/>
      <c r="V40" s="1286"/>
      <c r="W40" s="1286"/>
      <c r="X40" s="1286"/>
      <c r="Y40" s="664" t="s">
        <v>615</v>
      </c>
      <c r="Z40" s="599"/>
      <c r="AA40" s="1091" t="s">
        <v>325</v>
      </c>
      <c r="AB40" s="1091"/>
      <c r="AC40" s="1091"/>
      <c r="AD40" s="1091"/>
      <c r="AE40" s="1091"/>
      <c r="AF40" s="1091"/>
      <c r="AG40" s="1216"/>
      <c r="AH40" s="1197"/>
      <c r="AI40" s="1198"/>
      <c r="AJ40" s="1198"/>
      <c r="AK40" s="1198"/>
      <c r="AL40" s="572" t="s">
        <v>324</v>
      </c>
      <c r="AM40" s="1203"/>
      <c r="AN40" s="1203"/>
      <c r="AO40" s="1203"/>
      <c r="AP40" s="1203"/>
      <c r="AQ40" s="1203"/>
      <c r="AR40" s="1091" t="s">
        <v>755</v>
      </c>
      <c r="AS40" s="1216"/>
      <c r="AT40" s="624"/>
    </row>
    <row r="41" spans="1:46" ht="18.75" customHeight="1" x14ac:dyDescent="0.15">
      <c r="A41" s="623"/>
      <c r="B41" s="1100" t="s">
        <v>330</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0"/>
      <c r="Y41" s="1100"/>
      <c r="Z41" s="599"/>
      <c r="AA41" s="1090" t="s">
        <v>326</v>
      </c>
      <c r="AB41" s="1091"/>
      <c r="AC41" s="1091"/>
      <c r="AD41" s="1091"/>
      <c r="AE41" s="1091"/>
      <c r="AF41" s="1091"/>
      <c r="AG41" s="1216"/>
      <c r="AH41" s="1066" t="str">
        <f>IF(入力シート!E153="","",IF(入力シート!E153="選択してください","",入力シート!E153))</f>
        <v/>
      </c>
      <c r="AI41" s="1067"/>
      <c r="AJ41" s="1067"/>
      <c r="AK41" s="1067"/>
      <c r="AL41" s="1067"/>
      <c r="AM41" s="1067"/>
      <c r="AN41" s="1067"/>
      <c r="AO41" s="1067"/>
      <c r="AP41" s="1067"/>
      <c r="AQ41" s="1067"/>
      <c r="AR41" s="1067"/>
      <c r="AS41" s="1199"/>
      <c r="AT41" s="624"/>
    </row>
    <row r="42" spans="1:46" ht="18.75" customHeight="1" x14ac:dyDescent="0.15">
      <c r="A42" s="623"/>
      <c r="B42" s="1284" t="str">
        <f>IF(入力シート!$E$170="有","・EMSにて","")</f>
        <v/>
      </c>
      <c r="C42" s="1267"/>
      <c r="D42" s="1267"/>
      <c r="E42" s="1267" t="str">
        <f>IF(入力シート!$E$170="有","放電側","")</f>
        <v/>
      </c>
      <c r="F42" s="1267"/>
      <c r="G42" s="1267" t="str">
        <f>IF(入力シート!$E$170="有",入力シート!H171,"")</f>
        <v/>
      </c>
      <c r="H42" s="1267"/>
      <c r="I42" s="1211" t="str">
        <f>IF(入力シート!$E$170="有","kwへ出力制御","")</f>
        <v/>
      </c>
      <c r="J42" s="1211"/>
      <c r="K42" s="1211"/>
      <c r="L42" s="1211"/>
      <c r="M42" s="1211"/>
      <c r="N42" s="871"/>
      <c r="O42" s="871"/>
      <c r="P42" s="871"/>
      <c r="Q42" s="871"/>
      <c r="R42" s="871"/>
      <c r="S42" s="871"/>
      <c r="T42" s="871"/>
      <c r="U42" s="871"/>
      <c r="V42" s="871"/>
      <c r="W42" s="871"/>
      <c r="X42" s="871"/>
      <c r="Y42" s="872"/>
      <c r="Z42" s="599"/>
      <c r="AA42" s="1210" t="s">
        <v>327</v>
      </c>
      <c r="AB42" s="1211"/>
      <c r="AC42" s="1211"/>
      <c r="AD42" s="1211"/>
      <c r="AE42" s="1211"/>
      <c r="AF42" s="1211"/>
      <c r="AG42" s="1212"/>
      <c r="AH42" s="1210" t="s">
        <v>328</v>
      </c>
      <c r="AI42" s="1211"/>
      <c r="AJ42" s="1211"/>
      <c r="AK42" s="1211"/>
      <c r="AL42" s="1211"/>
      <c r="AM42" s="1211"/>
      <c r="AN42" s="1211"/>
      <c r="AO42" s="1211"/>
      <c r="AP42" s="1211"/>
      <c r="AQ42" s="1211"/>
      <c r="AR42" s="1211"/>
      <c r="AS42" s="1212"/>
      <c r="AT42" s="624"/>
    </row>
    <row r="43" spans="1:46" ht="18.75" customHeight="1" x14ac:dyDescent="0.15">
      <c r="A43" s="623"/>
      <c r="B43" s="1265" t="str">
        <f>IF(入力シート!$E$170="有","・EMSにて","")</f>
        <v/>
      </c>
      <c r="C43" s="1266"/>
      <c r="D43" s="1266"/>
      <c r="E43" s="1266" t="str">
        <f>IF(入力シート!$E$170="有","充電側","")</f>
        <v/>
      </c>
      <c r="F43" s="1266"/>
      <c r="G43" s="1266" t="str">
        <f>IF(入力シート!$E$170="有",-入力シート!H172,"")</f>
        <v/>
      </c>
      <c r="H43" s="1266"/>
      <c r="I43" s="1162" t="str">
        <f>IF(入力シート!$E$170="有","kwへ出力制御","")</f>
        <v/>
      </c>
      <c r="J43" s="1162"/>
      <c r="K43" s="1162"/>
      <c r="L43" s="1162"/>
      <c r="M43" s="1162"/>
      <c r="N43" s="871"/>
      <c r="O43" s="871"/>
      <c r="P43" s="871"/>
      <c r="Q43" s="871"/>
      <c r="R43" s="871"/>
      <c r="S43" s="871"/>
      <c r="T43" s="871"/>
      <c r="U43" s="871"/>
      <c r="V43" s="871"/>
      <c r="W43" s="871"/>
      <c r="X43" s="871"/>
      <c r="Y43" s="872"/>
      <c r="Z43" s="599"/>
      <c r="AA43" s="1161"/>
      <c r="AB43" s="1162"/>
      <c r="AC43" s="1162"/>
      <c r="AD43" s="1162"/>
      <c r="AE43" s="1162"/>
      <c r="AF43" s="1162"/>
      <c r="AG43" s="1163"/>
      <c r="AH43" s="1161" t="s">
        <v>329</v>
      </c>
      <c r="AI43" s="1162"/>
      <c r="AJ43" s="1162"/>
      <c r="AK43" s="1162"/>
      <c r="AL43" s="1162"/>
      <c r="AM43" s="1162"/>
      <c r="AN43" s="1162"/>
      <c r="AO43" s="1162"/>
      <c r="AP43" s="1162"/>
      <c r="AQ43" s="1162"/>
      <c r="AR43" s="1162"/>
      <c r="AS43" s="1163"/>
      <c r="AT43" s="624"/>
    </row>
    <row r="44" spans="1:46" ht="18.75" customHeight="1" x14ac:dyDescent="0.15">
      <c r="A44" s="623"/>
      <c r="B44" s="1264" t="str">
        <f>IF(入力シート!E134="有","・出力制限有","")</f>
        <v/>
      </c>
      <c r="C44" s="1125"/>
      <c r="D44" s="1125"/>
      <c r="E44" s="1125"/>
      <c r="F44" s="875"/>
      <c r="G44" s="875"/>
      <c r="H44" s="875"/>
      <c r="I44" s="875"/>
      <c r="J44" s="875"/>
      <c r="K44" s="871"/>
      <c r="L44" s="871"/>
      <c r="M44" s="871"/>
      <c r="N44" s="871"/>
      <c r="O44" s="871"/>
      <c r="P44" s="871"/>
      <c r="Q44" s="871"/>
      <c r="R44" s="871"/>
      <c r="S44" s="871"/>
      <c r="T44" s="871"/>
      <c r="U44" s="871"/>
      <c r="V44" s="871"/>
      <c r="W44" s="871"/>
      <c r="X44" s="871"/>
      <c r="Y44" s="872"/>
      <c r="Z44" s="599"/>
      <c r="AA44" s="1161"/>
      <c r="AB44" s="1162"/>
      <c r="AC44" s="1162"/>
      <c r="AD44" s="1162"/>
      <c r="AE44" s="1162"/>
      <c r="AF44" s="1162"/>
      <c r="AG44" s="1163"/>
      <c r="AH44" s="1249"/>
      <c r="AI44" s="1250"/>
      <c r="AJ44" s="1250"/>
      <c r="AK44" s="1250"/>
      <c r="AL44" s="1250"/>
      <c r="AM44" s="1250"/>
      <c r="AN44" s="1250"/>
      <c r="AO44" s="1250"/>
      <c r="AP44" s="1250"/>
      <c r="AQ44" s="1250"/>
      <c r="AR44" s="1250"/>
      <c r="AS44" s="1251"/>
      <c r="AT44" s="624"/>
    </row>
    <row r="45" spans="1:46" ht="18.600000000000001" customHeight="1" x14ac:dyDescent="0.15">
      <c r="A45" s="623"/>
      <c r="B45" s="876"/>
      <c r="C45" s="877"/>
      <c r="D45" s="877"/>
      <c r="E45" s="877"/>
      <c r="F45" s="877"/>
      <c r="G45" s="877"/>
      <c r="H45" s="877"/>
      <c r="I45" s="877"/>
      <c r="J45" s="877"/>
      <c r="K45" s="877"/>
      <c r="L45" s="877"/>
      <c r="M45" s="877"/>
      <c r="N45" s="877"/>
      <c r="O45" s="877"/>
      <c r="P45" s="877"/>
      <c r="Q45" s="877"/>
      <c r="R45" s="877"/>
      <c r="S45" s="877"/>
      <c r="T45" s="877"/>
      <c r="U45" s="877"/>
      <c r="V45" s="877"/>
      <c r="W45" s="877"/>
      <c r="X45" s="871"/>
      <c r="Y45" s="872"/>
      <c r="Z45" s="599"/>
      <c r="AA45" s="1161"/>
      <c r="AB45" s="1162"/>
      <c r="AC45" s="1162"/>
      <c r="AD45" s="1162"/>
      <c r="AE45" s="1162"/>
      <c r="AF45" s="1162"/>
      <c r="AG45" s="1163"/>
      <c r="AH45" s="1249"/>
      <c r="AI45" s="1250"/>
      <c r="AJ45" s="1250"/>
      <c r="AK45" s="1250"/>
      <c r="AL45" s="1250"/>
      <c r="AM45" s="1250"/>
      <c r="AN45" s="1250"/>
      <c r="AO45" s="1250"/>
      <c r="AP45" s="1250"/>
      <c r="AQ45" s="1250"/>
      <c r="AR45" s="1250"/>
      <c r="AS45" s="1251"/>
      <c r="AT45" s="624"/>
    </row>
    <row r="46" spans="1:46" ht="18.600000000000001" customHeight="1" x14ac:dyDescent="0.15">
      <c r="A46" s="623"/>
      <c r="B46" s="867"/>
      <c r="C46" s="868"/>
      <c r="D46" s="868"/>
      <c r="E46" s="868"/>
      <c r="F46" s="868"/>
      <c r="G46" s="868"/>
      <c r="H46" s="868"/>
      <c r="I46" s="868"/>
      <c r="J46" s="868"/>
      <c r="K46" s="868"/>
      <c r="L46" s="868"/>
      <c r="M46" s="868"/>
      <c r="N46" s="868"/>
      <c r="O46" s="868"/>
      <c r="P46" s="868"/>
      <c r="Q46" s="868"/>
      <c r="R46" s="868"/>
      <c r="S46" s="868"/>
      <c r="T46" s="868"/>
      <c r="U46" s="868"/>
      <c r="V46" s="868"/>
      <c r="W46" s="868"/>
      <c r="X46" s="868"/>
      <c r="Y46" s="869"/>
      <c r="Z46" s="599"/>
      <c r="AA46" s="1161"/>
      <c r="AB46" s="1162"/>
      <c r="AC46" s="1162"/>
      <c r="AD46" s="1162"/>
      <c r="AE46" s="1162"/>
      <c r="AF46" s="1162"/>
      <c r="AG46" s="1163"/>
      <c r="AH46" s="1161" t="s">
        <v>331</v>
      </c>
      <c r="AI46" s="1162"/>
      <c r="AJ46" s="1162"/>
      <c r="AK46" s="1162"/>
      <c r="AL46" s="1162"/>
      <c r="AM46" s="1162"/>
      <c r="AN46" s="1162"/>
      <c r="AO46" s="1162"/>
      <c r="AP46" s="1162"/>
      <c r="AQ46" s="1162"/>
      <c r="AR46" s="1162"/>
      <c r="AS46" s="1163"/>
      <c r="AT46" s="624"/>
    </row>
    <row r="47" spans="1:46" ht="18.600000000000001" customHeight="1" x14ac:dyDescent="0.15">
      <c r="A47" s="623"/>
      <c r="B47" s="867"/>
      <c r="C47" s="868"/>
      <c r="D47" s="868"/>
      <c r="E47" s="868"/>
      <c r="F47" s="868"/>
      <c r="G47" s="868"/>
      <c r="H47" s="868"/>
      <c r="I47" s="868"/>
      <c r="J47" s="868"/>
      <c r="K47" s="868"/>
      <c r="L47" s="868"/>
      <c r="M47" s="868"/>
      <c r="N47" s="868"/>
      <c r="O47" s="868"/>
      <c r="P47" s="868"/>
      <c r="Q47" s="868"/>
      <c r="R47" s="868"/>
      <c r="S47" s="868"/>
      <c r="T47" s="868"/>
      <c r="U47" s="868"/>
      <c r="V47" s="868"/>
      <c r="W47" s="868"/>
      <c r="X47" s="868"/>
      <c r="Y47" s="869"/>
      <c r="Z47" s="599"/>
      <c r="AA47" s="1161"/>
      <c r="AB47" s="1162"/>
      <c r="AC47" s="1162"/>
      <c r="AD47" s="1162"/>
      <c r="AE47" s="1162"/>
      <c r="AF47" s="1162"/>
      <c r="AG47" s="1163"/>
      <c r="AH47" s="1161" t="s">
        <v>332</v>
      </c>
      <c r="AI47" s="1162"/>
      <c r="AJ47" s="1162"/>
      <c r="AK47" s="1162"/>
      <c r="AL47" s="1162"/>
      <c r="AM47" s="1162"/>
      <c r="AN47" s="1162"/>
      <c r="AO47" s="1162"/>
      <c r="AP47" s="1308"/>
      <c r="AQ47" s="1308"/>
      <c r="AR47" s="532" t="s">
        <v>333</v>
      </c>
      <c r="AS47" s="655" t="s">
        <v>334</v>
      </c>
      <c r="AT47" s="624"/>
    </row>
    <row r="48" spans="1:46" ht="18.600000000000001" customHeight="1" x14ac:dyDescent="0.15">
      <c r="A48" s="836"/>
      <c r="B48" s="867"/>
      <c r="C48" s="868"/>
      <c r="D48" s="868"/>
      <c r="E48" s="868"/>
      <c r="F48" s="868"/>
      <c r="G48" s="868"/>
      <c r="H48" s="868"/>
      <c r="I48" s="868"/>
      <c r="J48" s="868"/>
      <c r="K48" s="868"/>
      <c r="L48" s="868"/>
      <c r="M48" s="868"/>
      <c r="N48" s="868"/>
      <c r="O48" s="868"/>
      <c r="P48" s="868"/>
      <c r="Q48" s="868"/>
      <c r="R48" s="868"/>
      <c r="S48" s="868"/>
      <c r="T48" s="868"/>
      <c r="U48" s="868"/>
      <c r="V48" s="868"/>
      <c r="W48" s="868"/>
      <c r="X48" s="868"/>
      <c r="Y48" s="869"/>
      <c r="Z48" s="599"/>
      <c r="AA48" s="1161"/>
      <c r="AB48" s="1162"/>
      <c r="AC48" s="1162"/>
      <c r="AD48" s="1162"/>
      <c r="AE48" s="1162"/>
      <c r="AF48" s="1162"/>
      <c r="AG48" s="1163"/>
      <c r="AH48" s="604" t="s">
        <v>335</v>
      </c>
      <c r="AI48" s="530"/>
      <c r="AJ48" s="530"/>
      <c r="AK48" s="530"/>
      <c r="AL48" s="832" t="s">
        <v>336</v>
      </c>
      <c r="AM48" s="1308"/>
      <c r="AN48" s="1308"/>
      <c r="AO48" s="832" t="s">
        <v>337</v>
      </c>
      <c r="AP48" s="1308"/>
      <c r="AQ48" s="1308"/>
      <c r="AR48" s="532" t="s">
        <v>333</v>
      </c>
      <c r="AS48" s="655" t="s">
        <v>334</v>
      </c>
      <c r="AT48" s="624"/>
    </row>
    <row r="49" spans="1:46" ht="18.600000000000001" customHeight="1" x14ac:dyDescent="0.15">
      <c r="A49" s="836"/>
      <c r="B49" s="870"/>
      <c r="C49" s="871"/>
      <c r="D49" s="871"/>
      <c r="E49" s="871"/>
      <c r="F49" s="871"/>
      <c r="G49" s="871"/>
      <c r="H49" s="871"/>
      <c r="I49" s="871"/>
      <c r="J49" s="871"/>
      <c r="K49" s="871"/>
      <c r="L49" s="871"/>
      <c r="M49" s="871"/>
      <c r="N49" s="871"/>
      <c r="O49" s="871"/>
      <c r="P49" s="871"/>
      <c r="Q49" s="871"/>
      <c r="R49" s="871"/>
      <c r="S49" s="871"/>
      <c r="T49" s="871"/>
      <c r="U49" s="871"/>
      <c r="V49" s="871"/>
      <c r="W49" s="871"/>
      <c r="X49" s="868"/>
      <c r="Y49" s="869"/>
      <c r="Z49" s="599"/>
      <c r="AA49" s="1213"/>
      <c r="AB49" s="1214"/>
      <c r="AC49" s="1214"/>
      <c r="AD49" s="1214"/>
      <c r="AE49" s="1214"/>
      <c r="AF49" s="1214"/>
      <c r="AG49" s="1215"/>
      <c r="AH49" s="656"/>
      <c r="AI49" s="657"/>
      <c r="AJ49" s="657"/>
      <c r="AK49" s="657"/>
      <c r="AL49" s="649"/>
      <c r="AM49" s="635"/>
      <c r="AN49" s="635"/>
      <c r="AO49" s="649"/>
      <c r="AP49" s="635"/>
      <c r="AQ49" s="635"/>
      <c r="AR49" s="632"/>
      <c r="AS49" s="655"/>
      <c r="AT49" s="624"/>
    </row>
    <row r="50" spans="1:46" ht="18.600000000000001" customHeight="1" x14ac:dyDescent="0.15">
      <c r="A50" s="836"/>
      <c r="B50" s="878"/>
      <c r="C50" s="879"/>
      <c r="D50" s="879"/>
      <c r="E50" s="879"/>
      <c r="F50" s="879"/>
      <c r="G50" s="879"/>
      <c r="H50" s="879"/>
      <c r="I50" s="879"/>
      <c r="J50" s="879"/>
      <c r="K50" s="879"/>
      <c r="L50" s="879"/>
      <c r="M50" s="879"/>
      <c r="N50" s="879"/>
      <c r="O50" s="879"/>
      <c r="P50" s="879"/>
      <c r="Q50" s="879"/>
      <c r="R50" s="879"/>
      <c r="S50" s="879"/>
      <c r="T50" s="879"/>
      <c r="U50" s="879"/>
      <c r="V50" s="879"/>
      <c r="W50" s="879"/>
      <c r="X50" s="871"/>
      <c r="Y50" s="872"/>
      <c r="Z50" s="599"/>
      <c r="AA50" s="1210" t="s">
        <v>338</v>
      </c>
      <c r="AB50" s="1211"/>
      <c r="AC50" s="1211"/>
      <c r="AD50" s="1211"/>
      <c r="AE50" s="1211"/>
      <c r="AF50" s="1211"/>
      <c r="AG50" s="1212"/>
      <c r="AH50" s="1205"/>
      <c r="AI50" s="1206"/>
      <c r="AJ50" s="1206"/>
      <c r="AK50" s="1206"/>
      <c r="AL50" s="1206"/>
      <c r="AM50" s="1206"/>
      <c r="AN50" s="1206"/>
      <c r="AO50" s="1206"/>
      <c r="AP50" s="1206"/>
      <c r="AQ50" s="1206"/>
      <c r="AR50" s="1206"/>
      <c r="AS50" s="1207"/>
      <c r="AT50" s="624"/>
    </row>
    <row r="51" spans="1:46" ht="18.600000000000001" customHeight="1" x14ac:dyDescent="0.15">
      <c r="A51" s="836"/>
      <c r="B51" s="878"/>
      <c r="C51" s="879"/>
      <c r="D51" s="879"/>
      <c r="E51" s="879"/>
      <c r="F51" s="879"/>
      <c r="G51" s="879"/>
      <c r="H51" s="879"/>
      <c r="I51" s="879"/>
      <c r="J51" s="879"/>
      <c r="K51" s="879"/>
      <c r="L51" s="879"/>
      <c r="M51" s="879"/>
      <c r="N51" s="879"/>
      <c r="O51" s="879"/>
      <c r="P51" s="879"/>
      <c r="Q51" s="879"/>
      <c r="R51" s="879"/>
      <c r="S51" s="879"/>
      <c r="T51" s="879"/>
      <c r="U51" s="879"/>
      <c r="V51" s="879"/>
      <c r="W51" s="879"/>
      <c r="X51" s="879"/>
      <c r="Y51" s="882"/>
      <c r="Z51" s="658"/>
      <c r="AA51" s="1161"/>
      <c r="AB51" s="1162"/>
      <c r="AC51" s="1162"/>
      <c r="AD51" s="1162"/>
      <c r="AE51" s="1162"/>
      <c r="AF51" s="1162"/>
      <c r="AG51" s="1163"/>
      <c r="AH51" s="1300"/>
      <c r="AI51" s="1301"/>
      <c r="AJ51" s="1301"/>
      <c r="AK51" s="1301"/>
      <c r="AL51" s="1301"/>
      <c r="AM51" s="1301"/>
      <c r="AN51" s="1301"/>
      <c r="AO51" s="1301"/>
      <c r="AP51" s="1301"/>
      <c r="AQ51" s="1301"/>
      <c r="AR51" s="1301"/>
      <c r="AS51" s="1302"/>
      <c r="AT51" s="624"/>
    </row>
    <row r="52" spans="1:46" ht="18.600000000000001" customHeight="1" x14ac:dyDescent="0.15">
      <c r="A52" s="836"/>
      <c r="B52" s="878"/>
      <c r="C52" s="879"/>
      <c r="D52" s="879"/>
      <c r="E52" s="879"/>
      <c r="F52" s="879"/>
      <c r="G52" s="879"/>
      <c r="H52" s="879"/>
      <c r="I52" s="879"/>
      <c r="J52" s="879"/>
      <c r="K52" s="879"/>
      <c r="L52" s="879"/>
      <c r="M52" s="879"/>
      <c r="N52" s="879"/>
      <c r="O52" s="879"/>
      <c r="P52" s="879"/>
      <c r="Q52" s="879"/>
      <c r="R52" s="879"/>
      <c r="S52" s="879"/>
      <c r="T52" s="879"/>
      <c r="U52" s="879"/>
      <c r="V52" s="879"/>
      <c r="W52" s="879"/>
      <c r="X52" s="879"/>
      <c r="Y52" s="882"/>
      <c r="Z52" s="599"/>
      <c r="AA52" s="1161"/>
      <c r="AB52" s="1162"/>
      <c r="AC52" s="1162"/>
      <c r="AD52" s="1162"/>
      <c r="AE52" s="1162"/>
      <c r="AF52" s="1162"/>
      <c r="AG52" s="1163"/>
      <c r="AH52" s="1300"/>
      <c r="AI52" s="1301"/>
      <c r="AJ52" s="1301"/>
      <c r="AK52" s="1301"/>
      <c r="AL52" s="1301"/>
      <c r="AM52" s="1301"/>
      <c r="AN52" s="1301"/>
      <c r="AO52" s="1301"/>
      <c r="AP52" s="1301"/>
      <c r="AQ52" s="1301"/>
      <c r="AR52" s="1301"/>
      <c r="AS52" s="1302"/>
      <c r="AT52" s="624"/>
    </row>
    <row r="53" spans="1:46" ht="18.600000000000001" customHeight="1" x14ac:dyDescent="0.15">
      <c r="A53" s="836"/>
      <c r="B53" s="880"/>
      <c r="C53" s="881"/>
      <c r="D53" s="881"/>
      <c r="E53" s="881"/>
      <c r="F53" s="881"/>
      <c r="G53" s="881"/>
      <c r="H53" s="881"/>
      <c r="I53" s="881"/>
      <c r="J53" s="881"/>
      <c r="K53" s="881"/>
      <c r="L53" s="881"/>
      <c r="M53" s="881"/>
      <c r="N53" s="881"/>
      <c r="O53" s="881"/>
      <c r="P53" s="881"/>
      <c r="Q53" s="881"/>
      <c r="R53" s="881"/>
      <c r="S53" s="881"/>
      <c r="T53" s="881"/>
      <c r="U53" s="881"/>
      <c r="V53" s="881"/>
      <c r="W53" s="881"/>
      <c r="X53" s="881"/>
      <c r="Y53" s="883"/>
      <c r="Z53" s="599"/>
      <c r="AA53" s="1213"/>
      <c r="AB53" s="1214"/>
      <c r="AC53" s="1214"/>
      <c r="AD53" s="1214"/>
      <c r="AE53" s="1214"/>
      <c r="AF53" s="1214"/>
      <c r="AG53" s="1215"/>
      <c r="AH53" s="1303"/>
      <c r="AI53" s="1304"/>
      <c r="AJ53" s="1304"/>
      <c r="AK53" s="1304"/>
      <c r="AL53" s="1304"/>
      <c r="AM53" s="1304"/>
      <c r="AN53" s="1304"/>
      <c r="AO53" s="1304"/>
      <c r="AP53" s="1304"/>
      <c r="AQ53" s="1304"/>
      <c r="AR53" s="1304"/>
      <c r="AS53" s="1305"/>
      <c r="AT53" s="624"/>
    </row>
    <row r="54" spans="1:46" ht="14.25" thickBot="1" x14ac:dyDescent="0.2">
      <c r="A54" s="619"/>
      <c r="B54" s="837"/>
      <c r="C54" s="837"/>
      <c r="D54" s="837"/>
      <c r="E54" s="837"/>
      <c r="F54" s="837"/>
      <c r="G54" s="837"/>
      <c r="H54" s="837"/>
      <c r="I54" s="837"/>
      <c r="J54" s="837"/>
      <c r="K54" s="837"/>
      <c r="L54" s="837"/>
      <c r="M54" s="837"/>
      <c r="N54" s="837"/>
      <c r="O54" s="837"/>
      <c r="P54" s="837"/>
      <c r="Q54" s="837"/>
      <c r="R54" s="837"/>
      <c r="S54" s="837"/>
      <c r="T54" s="837"/>
      <c r="U54" s="837"/>
      <c r="V54" s="837"/>
      <c r="W54" s="837"/>
      <c r="X54" s="837"/>
      <c r="Y54" s="837"/>
      <c r="Z54" s="620"/>
      <c r="AA54" s="620"/>
      <c r="AB54" s="620"/>
      <c r="AC54" s="620"/>
      <c r="AD54" s="620"/>
      <c r="AE54" s="620"/>
      <c r="AF54" s="620"/>
      <c r="AG54" s="620"/>
      <c r="AH54" s="620"/>
      <c r="AI54" s="620"/>
      <c r="AJ54" s="620"/>
      <c r="AK54" s="620"/>
      <c r="AL54" s="620"/>
      <c r="AM54" s="620"/>
      <c r="AN54" s="620"/>
      <c r="AO54" s="620"/>
      <c r="AP54" s="620"/>
      <c r="AQ54" s="620"/>
      <c r="AR54" s="620"/>
      <c r="AS54" s="620"/>
      <c r="AT54" s="621"/>
    </row>
  </sheetData>
  <sheetProtection password="E12F" sheet="1" objects="1" scenarios="1"/>
  <mergeCells count="148">
    <mergeCell ref="AP1:AT1"/>
    <mergeCell ref="AR2:AT2"/>
    <mergeCell ref="A1:E1"/>
    <mergeCell ref="AL4:AT4"/>
    <mergeCell ref="F1:K1"/>
    <mergeCell ref="AO7:AS7"/>
    <mergeCell ref="B9:AE9"/>
    <mergeCell ref="AF9:AS9"/>
    <mergeCell ref="AF7:AG7"/>
    <mergeCell ref="AI7:AJ7"/>
    <mergeCell ref="AK7:AN7"/>
    <mergeCell ref="AH4:AI4"/>
    <mergeCell ref="A5:AT5"/>
    <mergeCell ref="AG6:AL6"/>
    <mergeCell ref="B13:M14"/>
    <mergeCell ref="N13:AE13"/>
    <mergeCell ref="AF13:AQ13"/>
    <mergeCell ref="AR13:AS13"/>
    <mergeCell ref="N14:AE14"/>
    <mergeCell ref="AF14:AQ14"/>
    <mergeCell ref="AR14:AS14"/>
    <mergeCell ref="AR16:AS16"/>
    <mergeCell ref="AM6:AS6"/>
    <mergeCell ref="B10:AE10"/>
    <mergeCell ref="AF10:AQ10"/>
    <mergeCell ref="AR10:AS10"/>
    <mergeCell ref="B11:AE11"/>
    <mergeCell ref="AF11:AJ11"/>
    <mergeCell ref="AK11:AL11"/>
    <mergeCell ref="AM11:AQ11"/>
    <mergeCell ref="AR11:AS11"/>
    <mergeCell ref="B12:AE12"/>
    <mergeCell ref="AF12:AJ12"/>
    <mergeCell ref="AK12:AL12"/>
    <mergeCell ref="AM12:AQ12"/>
    <mergeCell ref="AR12:AS12"/>
    <mergeCell ref="B23:P25"/>
    <mergeCell ref="R23:AE23"/>
    <mergeCell ref="AF23:AS23"/>
    <mergeCell ref="R24:AE24"/>
    <mergeCell ref="AF24:AS24"/>
    <mergeCell ref="R25:AE25"/>
    <mergeCell ref="AF25:AS25"/>
    <mergeCell ref="B19:AS19"/>
    <mergeCell ref="A20:H20"/>
    <mergeCell ref="B21:AE21"/>
    <mergeCell ref="AF21:AQ21"/>
    <mergeCell ref="AR21:AS21"/>
    <mergeCell ref="B22:AE22"/>
    <mergeCell ref="AF22:AJ22"/>
    <mergeCell ref="AM22:AQ22"/>
    <mergeCell ref="AR22:AS22"/>
    <mergeCell ref="B31:J31"/>
    <mergeCell ref="K31:W31"/>
    <mergeCell ref="AA31:AG31"/>
    <mergeCell ref="AH31:AQ31"/>
    <mergeCell ref="B32:J32"/>
    <mergeCell ref="K32:W32"/>
    <mergeCell ref="AA32:AG32"/>
    <mergeCell ref="AH32:AQ32"/>
    <mergeCell ref="B26:AE26"/>
    <mergeCell ref="AF26:AQ26"/>
    <mergeCell ref="B29:Y29"/>
    <mergeCell ref="AA29:AS29"/>
    <mergeCell ref="B30:J30"/>
    <mergeCell ref="K30:W30"/>
    <mergeCell ref="AA30:AG30"/>
    <mergeCell ref="AH30:AS30"/>
    <mergeCell ref="B33:Y33"/>
    <mergeCell ref="AA33:AG33"/>
    <mergeCell ref="AH33:AQ33"/>
    <mergeCell ref="AA34:AG34"/>
    <mergeCell ref="AA35:AG35"/>
    <mergeCell ref="AH35:AS35"/>
    <mergeCell ref="AA36:AG37"/>
    <mergeCell ref="AH36:AS36"/>
    <mergeCell ref="AH37:AS37"/>
    <mergeCell ref="D34:L34"/>
    <mergeCell ref="M34:Q34"/>
    <mergeCell ref="R34:Y34"/>
    <mergeCell ref="B35:C35"/>
    <mergeCell ref="D35:K35"/>
    <mergeCell ref="M35:P35"/>
    <mergeCell ref="R35:X35"/>
    <mergeCell ref="B36:C36"/>
    <mergeCell ref="D36:K36"/>
    <mergeCell ref="M36:P36"/>
    <mergeCell ref="R36:X36"/>
    <mergeCell ref="AH34:AK34"/>
    <mergeCell ref="AL34:AM34"/>
    <mergeCell ref="AN34:AQ34"/>
    <mergeCell ref="B37:C37"/>
    <mergeCell ref="D37:K37"/>
    <mergeCell ref="M37:P37"/>
    <mergeCell ref="R37:X37"/>
    <mergeCell ref="B38:C38"/>
    <mergeCell ref="D38:K38"/>
    <mergeCell ref="M38:P38"/>
    <mergeCell ref="R38:X38"/>
    <mergeCell ref="B39:C39"/>
    <mergeCell ref="D39:K39"/>
    <mergeCell ref="M39:P39"/>
    <mergeCell ref="R39:X39"/>
    <mergeCell ref="B40:Q40"/>
    <mergeCell ref="R40:X40"/>
    <mergeCell ref="B41:Y41"/>
    <mergeCell ref="AH38:AS38"/>
    <mergeCell ref="AH39:AL39"/>
    <mergeCell ref="AM39:AQ39"/>
    <mergeCell ref="AA38:AG39"/>
    <mergeCell ref="AM48:AN48"/>
    <mergeCell ref="AP48:AQ48"/>
    <mergeCell ref="G42:H42"/>
    <mergeCell ref="I42:M42"/>
    <mergeCell ref="B43:D43"/>
    <mergeCell ref="E43:F43"/>
    <mergeCell ref="G43:H43"/>
    <mergeCell ref="I43:M43"/>
    <mergeCell ref="B44:E44"/>
    <mergeCell ref="B42:D42"/>
    <mergeCell ref="E42:F42"/>
    <mergeCell ref="AR40:AS40"/>
    <mergeCell ref="AA50:AG53"/>
    <mergeCell ref="AH42:AS42"/>
    <mergeCell ref="AH43:AS43"/>
    <mergeCell ref="AH44:AS45"/>
    <mergeCell ref="AA42:AG49"/>
    <mergeCell ref="AM40:AQ40"/>
    <mergeCell ref="AA41:AG41"/>
    <mergeCell ref="AH41:AS41"/>
    <mergeCell ref="AA40:AG40"/>
    <mergeCell ref="AH40:AK40"/>
    <mergeCell ref="AH46:AS46"/>
    <mergeCell ref="AH47:AO47"/>
    <mergeCell ref="AP47:AQ47"/>
    <mergeCell ref="AH50:AS53"/>
    <mergeCell ref="B17:AE17"/>
    <mergeCell ref="AF17:AS17"/>
    <mergeCell ref="B18:AE18"/>
    <mergeCell ref="AF18:AS18"/>
    <mergeCell ref="B15:M16"/>
    <mergeCell ref="N15:AE15"/>
    <mergeCell ref="AF15:AJ15"/>
    <mergeCell ref="AK15:AL15"/>
    <mergeCell ref="AM15:AQ15"/>
    <mergeCell ref="AR15:AS15"/>
    <mergeCell ref="N16:AE16"/>
    <mergeCell ref="AF16:AQ16"/>
  </mergeCells>
  <phoneticPr fontId="2"/>
  <conditionalFormatting sqref="K30:W32">
    <cfRule type="containsBlanks" dxfId="64" priority="5">
      <formula>LEN(TRIM(K30))=0</formula>
    </cfRule>
  </conditionalFormatting>
  <conditionalFormatting sqref="AF7 AI7 AF21:AF22 AM22 AF23:AS25 AF26 AH31 AH36:AS38 AM39:AM40 AH40 AP47:AP48 AM48">
    <cfRule type="expression" dxfId="63" priority="10">
      <formula>AF7=""</formula>
    </cfRule>
  </conditionalFormatting>
  <dataValidations count="3">
    <dataValidation type="list" allowBlank="1" showInputMessage="1" showErrorMessage="1" sqref="AH36:AS36" xr:uid="{5A1F02E4-05F9-4503-AF85-810AE8CEC4A8}">
      <formula1>"電圧制御方式,電流制御方式"</formula1>
    </dataValidation>
    <dataValidation type="list" allowBlank="1" showInputMessage="1" sqref="AH37:AS37" xr:uid="{407C2D75-AC7C-404A-8B87-13E784BBB90F}">
      <formula1>"％抑制,その他(       )"</formula1>
    </dataValidation>
    <dataValidation type="list" allowBlank="1" showInputMessage="1" showErrorMessage="1" sqref="AH38:AS38 AF23:AS23" xr:uid="{4297CF08-F763-44C1-91C6-6C432220E87D}">
      <formula1>"有,無"</formula1>
    </dataValidation>
  </dataValidations>
  <hyperlinks>
    <hyperlink ref="A1" location="はじめに!A1" display="＜はじめにへ" xr:uid="{666F29BC-A334-40A4-83AE-50936F471A53}"/>
    <hyperlink ref="A1:E1" location="入力シート!Print_Area" display="＜入力シートへ" xr:uid="{1148E507-E724-4FBA-A48E-E8B51FC83B82}"/>
    <hyperlink ref="AP1:AT1" location="おわりに!Print_Area" display="おわりに＞" xr:uid="{6B4064E4-E70F-4F11-B806-381C9BCA12EC}"/>
  </hyperlinks>
  <pageMargins left="0.64" right="0.3" top="0.42" bottom="0.38" header="0.32" footer="0.28999999999999998"/>
  <pageSetup paperSize="9" scale="72" orientation="portrait" r:id="rId1"/>
  <headerFooter alignWithMargins="0"/>
  <rowBreaks count="1" manualBreakCount="1">
    <brk id="6" max="10" man="1"/>
  </rowBreaks>
  <colBreaks count="1" manualBreakCount="1">
    <brk id="31" min="1" max="46" man="1"/>
  </colBreaks>
  <ignoredErrors>
    <ignoredError sqref="AH30" unlockedFormula="1"/>
  </ignoredErrors>
  <extLst>
    <ext xmlns:x14="http://schemas.microsoft.com/office/spreadsheetml/2009/9/main" uri="{78C0D931-6437-407d-A8EE-F0AAD7539E65}">
      <x14:conditionalFormattings>
        <x14:conditionalFormatting xmlns:xm="http://schemas.microsoft.com/office/excel/2006/main">
          <x14:cfRule type="expression" priority="4" id="{FCDC350E-D5B7-44F0-8A2F-21422F6BA6A1}">
            <xm:f>入力シート!$E$70&lt;3</xm:f>
            <x14:dxf>
              <fill>
                <patternFill>
                  <bgColor theme="0" tint="-0.24994659260841701"/>
                </patternFill>
              </fill>
            </x14:dxf>
          </x14:cfRule>
          <xm:sqref>A2:AT14 A40:AS40 AT40:AT41 A41:AH41 A42:AT54 A17:AT39 A15:A16 AT15:AT16</xm:sqref>
        </x14:conditionalFormatting>
        <x14:conditionalFormatting xmlns:xm="http://schemas.microsoft.com/office/excel/2006/main">
          <x14:cfRule type="expression" priority="7" id="{61FBF77C-C8C9-4595-AE87-1DB4770ECF25}">
            <xm:f>入力シート!$E$70&lt;2</xm:f>
            <x14:dxf>
              <fill>
                <patternFill>
                  <bgColor theme="0" tint="-0.24994659260841701"/>
                </patternFill>
              </fill>
            </x14:dxf>
          </x14:cfRule>
          <xm:sqref>B42:M44</xm:sqref>
        </x14:conditionalFormatting>
        <x14:conditionalFormatting xmlns:xm="http://schemas.microsoft.com/office/excel/2006/main">
          <x14:cfRule type="expression" priority="8" id="{9805F8B6-ED37-4E70-A19B-FA341460C535}">
            <xm:f>入力シート!$E$70=1</xm:f>
            <x14:dxf>
              <fill>
                <patternFill>
                  <bgColor theme="0" tint="-0.24994659260841701"/>
                </patternFill>
              </fill>
            </x14:dxf>
          </x14:cfRule>
          <xm:sqref>B34:Y40</xm:sqref>
        </x14:conditionalFormatting>
        <x14:conditionalFormatting xmlns:xm="http://schemas.microsoft.com/office/excel/2006/main">
          <x14:cfRule type="expression" priority="9" id="{86865A09-0D5F-4318-BD91-620D12A85273}">
            <xm:f>入力シート!$E$70=1</xm:f>
            <x14:dxf>
              <fill>
                <patternFill>
                  <bgColor theme="0" tint="-0.24994659260841701"/>
                </patternFill>
              </fill>
            </x14:dxf>
          </x14:cfRule>
          <xm:sqref>M1</xm:sqref>
        </x14:conditionalFormatting>
        <x14:conditionalFormatting xmlns:xm="http://schemas.microsoft.com/office/excel/2006/main">
          <x14:cfRule type="expression" priority="3" id="{3886F920-7E88-42CA-99AF-5ECD0D7BB552}">
            <xm:f>入力シート!$E$154="無"</xm:f>
            <x14:dxf>
              <fill>
                <patternFill>
                  <bgColor theme="0" tint="-0.24994659260841701"/>
                </patternFill>
              </fill>
            </x14:dxf>
          </x14:cfRule>
          <xm:sqref>AF18:AS18</xm:sqref>
        </x14:conditionalFormatting>
        <x14:conditionalFormatting xmlns:xm="http://schemas.microsoft.com/office/excel/2006/main">
          <x14:cfRule type="expression" priority="6" id="{3D4C2555-FB0C-4231-BA9E-229A26CCD674}">
            <xm:f>入力シート!$E$70&lt;2</xm:f>
            <x14:dxf>
              <fill>
                <patternFill>
                  <bgColor theme="0" tint="-0.24994659260841701"/>
                </patternFill>
              </fill>
            </x14:dxf>
          </x14:cfRule>
          <xm:sqref>AH41:AS41</xm:sqref>
        </x14:conditionalFormatting>
        <x14:conditionalFormatting xmlns:xm="http://schemas.microsoft.com/office/excel/2006/main">
          <x14:cfRule type="expression" priority="2" id="{129B040C-758B-4015-A0F9-9EB55073A70C}">
            <xm:f>入力シート!$E$70&lt;3</xm:f>
            <x14:dxf>
              <fill>
                <patternFill>
                  <bgColor theme="0" tint="-0.24994659260841701"/>
                </patternFill>
              </fill>
            </x14:dxf>
          </x14:cfRule>
          <xm:sqref>B15:AE16</xm:sqref>
        </x14:conditionalFormatting>
        <x14:conditionalFormatting xmlns:xm="http://schemas.microsoft.com/office/excel/2006/main">
          <x14:cfRule type="expression" priority="1" id="{D0AA04CB-114D-4CF5-A41B-D1BACE2D8455}">
            <xm:f>入力シート!$E$70&lt;3</xm:f>
            <x14:dxf>
              <fill>
                <patternFill>
                  <bgColor theme="0" tint="-0.24994659260841701"/>
                </patternFill>
              </fill>
            </x14:dxf>
          </x14:cfRule>
          <xm:sqref>AF15:AS16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BB49"/>
  <sheetViews>
    <sheetView showGridLines="0" view="pageBreakPreview" zoomScale="80" zoomScaleNormal="100" zoomScaleSheetLayoutView="80" workbookViewId="0">
      <pane ySplit="1" topLeftCell="A2" activePane="bottomLeft" state="frozen"/>
      <selection sqref="A1:C1"/>
      <selection pane="bottomLeft" sqref="A1:E1"/>
    </sheetView>
  </sheetViews>
  <sheetFormatPr defaultColWidth="9" defaultRowHeight="13.5" x14ac:dyDescent="0.15"/>
  <cols>
    <col min="1" max="44" width="2.625" style="504" customWidth="1"/>
    <col min="45" max="51" width="9" style="504"/>
    <col min="52" max="54" width="9" style="504" customWidth="1"/>
    <col min="55" max="16384" width="9" style="504"/>
  </cols>
  <sheetData>
    <row r="1" spans="1:54" ht="20.100000000000001" customHeight="1" thickBot="1" x14ac:dyDescent="0.2">
      <c r="A1" s="977" t="s">
        <v>194</v>
      </c>
      <c r="B1" s="977"/>
      <c r="C1" s="977"/>
      <c r="D1" s="977"/>
      <c r="E1" s="977"/>
      <c r="F1" s="1282"/>
      <c r="G1" s="1282"/>
      <c r="H1" s="1282"/>
      <c r="I1" s="1282"/>
      <c r="J1" s="1282"/>
      <c r="K1" s="1282"/>
      <c r="L1" s="1282"/>
      <c r="M1" s="505" t="s">
        <v>195</v>
      </c>
      <c r="N1" s="202"/>
      <c r="O1" s="202"/>
      <c r="P1" s="202"/>
      <c r="Q1" s="202"/>
      <c r="R1" s="202"/>
      <c r="S1" s="202"/>
      <c r="T1" s="202"/>
      <c r="U1" s="506"/>
      <c r="V1" s="506"/>
      <c r="W1" s="506"/>
      <c r="X1" s="202"/>
      <c r="Y1" s="507"/>
      <c r="Z1" s="665"/>
      <c r="AA1" s="665"/>
      <c r="AB1" s="665"/>
      <c r="AC1" s="666"/>
      <c r="AD1" s="666"/>
      <c r="AE1" s="666"/>
      <c r="AF1" s="666"/>
      <c r="AG1" s="7"/>
      <c r="AN1" s="1277" t="s">
        <v>196</v>
      </c>
      <c r="AO1" s="1277"/>
      <c r="AP1" s="1277"/>
      <c r="AQ1" s="1277"/>
      <c r="AR1" s="1277"/>
    </row>
    <row r="2" spans="1:54" ht="14.25" thickTop="1" x14ac:dyDescent="0.15">
      <c r="A2" s="515"/>
      <c r="B2" s="515"/>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6" t="s">
        <v>282</v>
      </c>
    </row>
    <row r="3" spans="1:54" ht="14.25" thickBot="1" x14ac:dyDescent="0.2">
      <c r="A3" s="515"/>
      <c r="B3" s="515"/>
      <c r="C3" s="515"/>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15"/>
      <c r="AO3" s="515"/>
      <c r="AP3" s="515"/>
      <c r="AQ3" s="539"/>
      <c r="AR3" s="516"/>
    </row>
    <row r="4" spans="1:54" x14ac:dyDescent="0.15">
      <c r="A4" s="549"/>
      <c r="B4" s="550"/>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1329"/>
      <c r="AI4" s="1329"/>
      <c r="AJ4" s="1279" t="str">
        <f>IF(入力シート!E10="","",入力シート!E10)</f>
        <v/>
      </c>
      <c r="AK4" s="1279"/>
      <c r="AL4" s="1279"/>
      <c r="AM4" s="1279"/>
      <c r="AN4" s="1279"/>
      <c r="AO4" s="1279"/>
      <c r="AP4" s="1279"/>
      <c r="AQ4" s="1279"/>
      <c r="AR4" s="1280"/>
    </row>
    <row r="5" spans="1:54" ht="18.75" customHeight="1" x14ac:dyDescent="0.15">
      <c r="A5" s="1398" t="s">
        <v>341</v>
      </c>
      <c r="B5" s="1102"/>
      <c r="C5" s="1102"/>
      <c r="D5" s="1102"/>
      <c r="E5" s="1102"/>
      <c r="F5" s="1102"/>
      <c r="G5" s="1102"/>
      <c r="H5" s="1102"/>
      <c r="I5" s="1102"/>
      <c r="J5" s="1102"/>
      <c r="K5" s="1102"/>
      <c r="L5" s="1102"/>
      <c r="M5" s="1102"/>
      <c r="N5" s="1102"/>
      <c r="O5" s="1102"/>
      <c r="P5" s="1102"/>
      <c r="Q5" s="1102"/>
      <c r="R5" s="1102"/>
      <c r="S5" s="1102"/>
      <c r="T5" s="1102"/>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561"/>
    </row>
    <row r="6" spans="1:54" ht="22.5" customHeight="1" x14ac:dyDescent="0.15">
      <c r="A6" s="556"/>
      <c r="B6" s="515"/>
      <c r="C6" s="515"/>
      <c r="D6" s="515"/>
      <c r="E6" s="515"/>
      <c r="F6" s="515"/>
      <c r="G6" s="515"/>
      <c r="H6" s="515"/>
      <c r="I6" s="515"/>
      <c r="J6" s="515"/>
      <c r="K6" s="515"/>
      <c r="L6" s="515"/>
      <c r="M6" s="515"/>
      <c r="N6" s="515"/>
      <c r="O6" s="515"/>
      <c r="P6" s="515"/>
      <c r="Q6" s="515"/>
      <c r="R6" s="515"/>
      <c r="S6" s="515"/>
      <c r="T6" s="515"/>
      <c r="U6" s="515"/>
      <c r="V6" s="515"/>
      <c r="W6" s="515"/>
      <c r="X6" s="515"/>
      <c r="Y6" s="515"/>
      <c r="Z6" s="515"/>
      <c r="AA6" s="515"/>
      <c r="AB6" s="515" t="s">
        <v>342</v>
      </c>
      <c r="AD6" s="515"/>
      <c r="AE6" s="515"/>
      <c r="AF6" s="515"/>
      <c r="AG6" s="515"/>
      <c r="AH6" s="667"/>
      <c r="AI6" s="1332" t="str">
        <f>IF(入力シート!E19="","",入力シート!E19)</f>
        <v/>
      </c>
      <c r="AJ6" s="1332"/>
      <c r="AK6" s="1332"/>
      <c r="AL6" s="1333"/>
      <c r="AM6" s="1333"/>
      <c r="AN6" s="1333"/>
      <c r="AO6" s="1333"/>
      <c r="AP6" s="1333"/>
      <c r="AQ6" s="1333"/>
      <c r="AR6" s="561"/>
      <c r="BB6"/>
    </row>
    <row r="7" spans="1:54" ht="22.5" customHeight="1" x14ac:dyDescent="0.15">
      <c r="A7" s="556"/>
      <c r="B7" s="515"/>
      <c r="C7" s="515"/>
      <c r="D7" s="515"/>
      <c r="E7" s="515"/>
      <c r="F7" s="515"/>
      <c r="G7" s="515"/>
      <c r="H7" s="515"/>
      <c r="I7" s="515"/>
      <c r="J7" s="515"/>
      <c r="K7" s="515"/>
      <c r="L7" s="515"/>
      <c r="M7" s="515"/>
      <c r="N7" s="515"/>
      <c r="O7" s="515"/>
      <c r="P7" s="515"/>
      <c r="Q7" s="515"/>
      <c r="R7" s="515"/>
      <c r="S7" s="515"/>
      <c r="T7" s="515"/>
      <c r="U7" s="515"/>
      <c r="V7" s="668"/>
      <c r="W7" s="668"/>
      <c r="X7" s="668"/>
      <c r="Y7" s="668"/>
      <c r="Z7" s="668"/>
      <c r="AA7" s="668"/>
      <c r="AB7" s="1334" t="str">
        <f>IF('様式３（直流発電設備）① '!AF7="","",'様式３（直流発電設備）① '!AF7)</f>
        <v/>
      </c>
      <c r="AC7" s="1335"/>
      <c r="AD7" s="537" t="s">
        <v>144</v>
      </c>
      <c r="AE7" s="1335" t="str">
        <f>IF('様式３（直流発電設備）① '!AI7="","",'様式３（直流発電設備）① '!AI7)</f>
        <v/>
      </c>
      <c r="AF7" s="1335"/>
      <c r="AG7" s="1399" t="s">
        <v>287</v>
      </c>
      <c r="AH7" s="1399"/>
      <c r="AI7" s="1399"/>
      <c r="AJ7" s="1399"/>
      <c r="AK7" s="1400"/>
      <c r="AL7" s="1401" t="str">
        <f>IF(入力シート!E75="","",IF(入力シート!E75="選択してください","",入力シート!E75))</f>
        <v/>
      </c>
      <c r="AM7" s="1402"/>
      <c r="AN7" s="1402"/>
      <c r="AO7" s="1402"/>
      <c r="AP7" s="1402"/>
      <c r="AQ7" s="1403"/>
      <c r="AR7" s="669"/>
    </row>
    <row r="8" spans="1:54" ht="15" customHeight="1" x14ac:dyDescent="0.15">
      <c r="A8" s="556" t="s">
        <v>343</v>
      </c>
      <c r="B8" s="515"/>
      <c r="C8" s="515"/>
      <c r="D8" s="515"/>
      <c r="E8" s="515"/>
      <c r="F8" s="515"/>
      <c r="G8" s="515"/>
      <c r="H8" s="515"/>
      <c r="I8" s="515"/>
      <c r="J8" s="515"/>
      <c r="K8" s="515"/>
      <c r="L8" s="515"/>
      <c r="M8" s="515"/>
      <c r="N8" s="515"/>
      <c r="O8" s="515"/>
      <c r="P8" s="515"/>
      <c r="Q8" s="515"/>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61"/>
    </row>
    <row r="9" spans="1:54" ht="18.75" customHeight="1" x14ac:dyDescent="0.15">
      <c r="A9" s="556"/>
      <c r="B9" s="1321" t="s">
        <v>344</v>
      </c>
      <c r="C9" s="1114"/>
      <c r="D9" s="1114"/>
      <c r="E9" s="1114"/>
      <c r="F9" s="1114"/>
      <c r="G9" s="1114"/>
      <c r="H9" s="1114"/>
      <c r="I9" s="1114"/>
      <c r="J9" s="1114"/>
      <c r="K9" s="1114"/>
      <c r="L9" s="1114"/>
      <c r="M9" s="1114"/>
      <c r="N9" s="1114"/>
      <c r="O9" s="1114"/>
      <c r="P9" s="1114"/>
      <c r="Q9" s="1114"/>
      <c r="R9" s="1114"/>
      <c r="S9" s="1114"/>
      <c r="T9" s="1114"/>
      <c r="U9" s="1114"/>
      <c r="V9" s="1114"/>
      <c r="W9" s="1114"/>
      <c r="X9" s="1114"/>
      <c r="Y9" s="1114"/>
      <c r="Z9" s="1115"/>
      <c r="AA9" s="1055" t="s">
        <v>622</v>
      </c>
      <c r="AB9" s="975"/>
      <c r="AC9" s="975"/>
      <c r="AD9" s="975"/>
      <c r="AE9" s="975"/>
      <c r="AF9" s="975"/>
      <c r="AG9" s="975"/>
      <c r="AH9" s="975"/>
      <c r="AI9" s="975"/>
      <c r="AJ9" s="975"/>
      <c r="AK9" s="975"/>
      <c r="AL9" s="975"/>
      <c r="AM9" s="975"/>
      <c r="AN9" s="975"/>
      <c r="AO9" s="975"/>
      <c r="AP9" s="975"/>
      <c r="AQ9" s="1327"/>
      <c r="AR9" s="561"/>
    </row>
    <row r="10" spans="1:54" ht="18.75" customHeight="1" x14ac:dyDescent="0.15">
      <c r="A10" s="556"/>
      <c r="B10" s="1321" t="s">
        <v>345</v>
      </c>
      <c r="C10" s="1114"/>
      <c r="D10" s="1114"/>
      <c r="E10" s="1114"/>
      <c r="F10" s="1114"/>
      <c r="G10" s="1114"/>
      <c r="H10" s="1114"/>
      <c r="I10" s="1114"/>
      <c r="J10" s="1114"/>
      <c r="K10" s="1114"/>
      <c r="L10" s="1114"/>
      <c r="M10" s="1114"/>
      <c r="N10" s="1114"/>
      <c r="O10" s="1114"/>
      <c r="P10" s="1114"/>
      <c r="Q10" s="1114"/>
      <c r="R10" s="1114"/>
      <c r="S10" s="1114"/>
      <c r="T10" s="1114"/>
      <c r="U10" s="1114"/>
      <c r="V10" s="1114"/>
      <c r="W10" s="1114"/>
      <c r="X10" s="1114"/>
      <c r="Y10" s="1114"/>
      <c r="Z10" s="1115"/>
      <c r="AA10" s="1395">
        <f>IF(入力シート!E76="","",入力シート!E76)</f>
        <v>0</v>
      </c>
      <c r="AB10" s="1396"/>
      <c r="AC10" s="1396"/>
      <c r="AD10" s="1396"/>
      <c r="AE10" s="1396"/>
      <c r="AF10" s="1396"/>
      <c r="AG10" s="1396"/>
      <c r="AH10" s="1396"/>
      <c r="AI10" s="1396"/>
      <c r="AJ10" s="1396"/>
      <c r="AK10" s="1396"/>
      <c r="AL10" s="1396"/>
      <c r="AM10" s="1396"/>
      <c r="AN10" s="1396"/>
      <c r="AO10" s="975" t="s">
        <v>346</v>
      </c>
      <c r="AP10" s="975"/>
      <c r="AQ10" s="1327"/>
      <c r="AR10" s="561"/>
    </row>
    <row r="11" spans="1:54" x14ac:dyDescent="0.15">
      <c r="A11" s="556"/>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5"/>
      <c r="AO11" s="515"/>
      <c r="AP11" s="515"/>
      <c r="AQ11" s="515"/>
      <c r="AR11" s="561"/>
    </row>
    <row r="12" spans="1:54" ht="15" customHeight="1" x14ac:dyDescent="0.15">
      <c r="A12" s="556" t="s">
        <v>347</v>
      </c>
      <c r="B12" s="515"/>
      <c r="C12" s="515"/>
      <c r="D12" s="515"/>
      <c r="E12" s="515"/>
      <c r="F12" s="515"/>
      <c r="G12" s="515"/>
      <c r="H12" s="515"/>
      <c r="I12" s="515"/>
      <c r="J12" s="515"/>
      <c r="K12" s="515"/>
      <c r="L12" s="515"/>
      <c r="M12" s="515"/>
      <c r="N12" s="515"/>
      <c r="O12" s="515"/>
      <c r="P12" s="515"/>
      <c r="Q12" s="515"/>
      <c r="R12" s="515"/>
      <c r="S12" s="515"/>
      <c r="T12" s="515"/>
      <c r="U12" s="515"/>
      <c r="V12" s="517"/>
      <c r="W12" s="517"/>
      <c r="X12" s="517"/>
      <c r="Y12" s="517"/>
      <c r="Z12" s="517"/>
      <c r="AA12" s="517"/>
      <c r="AB12" s="517"/>
      <c r="AC12" s="515"/>
      <c r="AD12" s="515"/>
      <c r="AE12" s="515"/>
      <c r="AF12" s="515"/>
      <c r="AG12" s="515"/>
      <c r="AH12" s="515"/>
      <c r="AI12" s="515"/>
      <c r="AJ12" s="515"/>
      <c r="AK12" s="515"/>
      <c r="AL12" s="515"/>
      <c r="AM12" s="515"/>
      <c r="AN12" s="515"/>
      <c r="AO12" s="515"/>
      <c r="AP12" s="515"/>
      <c r="AQ12" s="515"/>
      <c r="AR12" s="561"/>
    </row>
    <row r="13" spans="1:54" ht="21" customHeight="1" x14ac:dyDescent="0.15">
      <c r="A13" s="556"/>
      <c r="B13" s="1321" t="s">
        <v>348</v>
      </c>
      <c r="C13" s="1114"/>
      <c r="D13" s="1114"/>
      <c r="E13" s="1114"/>
      <c r="F13" s="1114"/>
      <c r="G13" s="1114"/>
      <c r="H13" s="1114"/>
      <c r="I13" s="1115"/>
      <c r="J13" s="1321" t="s">
        <v>349</v>
      </c>
      <c r="K13" s="1114"/>
      <c r="L13" s="1114"/>
      <c r="M13" s="1114"/>
      <c r="N13" s="1114" t="str">
        <f>IF(入力シート!E77="","",入力シート!E77)</f>
        <v/>
      </c>
      <c r="O13" s="1114"/>
      <c r="P13" s="1114"/>
      <c r="Q13" s="1114"/>
      <c r="R13" s="1114"/>
      <c r="S13" s="1114"/>
      <c r="T13" s="1114"/>
      <c r="U13" s="1114"/>
      <c r="V13" s="1114"/>
      <c r="W13" s="1114"/>
      <c r="X13" s="1114"/>
      <c r="Y13" s="1114"/>
      <c r="Z13" s="1114"/>
      <c r="AA13" s="1114" t="s">
        <v>350</v>
      </c>
      <c r="AB13" s="1114"/>
      <c r="AC13" s="1114"/>
      <c r="AD13" s="1114"/>
      <c r="AE13" s="1114" t="str">
        <f>IF(入力シート!E78="","",入力シート!E78)</f>
        <v/>
      </c>
      <c r="AF13" s="1114"/>
      <c r="AG13" s="1114"/>
      <c r="AH13" s="1114"/>
      <c r="AI13" s="1114"/>
      <c r="AJ13" s="1114"/>
      <c r="AK13" s="1114"/>
      <c r="AL13" s="1114"/>
      <c r="AM13" s="1114"/>
      <c r="AN13" s="1114"/>
      <c r="AO13" s="1114"/>
      <c r="AP13" s="1114"/>
      <c r="AQ13" s="1115"/>
      <c r="AR13" s="561"/>
    </row>
    <row r="14" spans="1:54" ht="21" customHeight="1" x14ac:dyDescent="0.15">
      <c r="A14" s="556"/>
      <c r="B14" s="1321" t="s">
        <v>351</v>
      </c>
      <c r="C14" s="1114"/>
      <c r="D14" s="1114"/>
      <c r="E14" s="1114"/>
      <c r="F14" s="1114"/>
      <c r="G14" s="1114"/>
      <c r="H14" s="1114"/>
      <c r="I14" s="1115"/>
      <c r="J14" s="1055" t="str">
        <f>IF(入力シート!E79="","",IF(入力シート!E79="選択してください","",入力シート!E79))</f>
        <v/>
      </c>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c r="AL14" s="975"/>
      <c r="AM14" s="975"/>
      <c r="AN14" s="975"/>
      <c r="AO14" s="975"/>
      <c r="AP14" s="975"/>
      <c r="AQ14" s="1327"/>
      <c r="AR14" s="561"/>
      <c r="AZ14"/>
    </row>
    <row r="15" spans="1:54" ht="21" customHeight="1" x14ac:dyDescent="0.15">
      <c r="A15" s="556"/>
      <c r="B15" s="1321" t="s">
        <v>352</v>
      </c>
      <c r="C15" s="1114"/>
      <c r="D15" s="1114"/>
      <c r="E15" s="1114"/>
      <c r="F15" s="1114"/>
      <c r="G15" s="1114"/>
      <c r="H15" s="1114"/>
      <c r="I15" s="1328"/>
      <c r="J15" s="1321"/>
      <c r="K15" s="1114"/>
      <c r="L15" s="1114"/>
      <c r="M15" s="670"/>
      <c r="N15" s="1114" t="s">
        <v>624</v>
      </c>
      <c r="O15" s="1114"/>
      <c r="P15" s="1114"/>
      <c r="Q15" s="1404" t="s">
        <v>155</v>
      </c>
      <c r="R15" s="1404"/>
      <c r="S15" s="1405" t="str">
        <f>IF(入力シート!H81="","",入力シート!H81)</f>
        <v/>
      </c>
      <c r="T15" s="1405"/>
      <c r="U15" s="1405"/>
      <c r="V15" s="1405"/>
      <c r="W15" s="1405"/>
      <c r="X15" s="1114" t="s">
        <v>625</v>
      </c>
      <c r="Y15" s="1114"/>
      <c r="Z15" s="1115"/>
      <c r="AA15" s="1321"/>
      <c r="AB15" s="1114"/>
      <c r="AC15" s="1114"/>
      <c r="AD15" s="579"/>
      <c r="AE15" s="1114" t="s">
        <v>626</v>
      </c>
      <c r="AF15" s="1114"/>
      <c r="AG15" s="1114"/>
      <c r="AH15" s="1404" t="s">
        <v>706</v>
      </c>
      <c r="AI15" s="1404"/>
      <c r="AJ15" s="1405" t="str">
        <f>IF(入力シート!H80="","",入力シート!H80)</f>
        <v/>
      </c>
      <c r="AK15" s="1405"/>
      <c r="AL15" s="1405"/>
      <c r="AM15" s="1405"/>
      <c r="AN15" s="1405"/>
      <c r="AO15" s="975" t="s">
        <v>353</v>
      </c>
      <c r="AP15" s="975"/>
      <c r="AQ15" s="1327"/>
      <c r="AR15" s="561"/>
      <c r="AZ15"/>
    </row>
    <row r="16" spans="1:54" ht="21" customHeight="1" x14ac:dyDescent="0.15">
      <c r="A16" s="556"/>
      <c r="B16" s="1321" t="s">
        <v>354</v>
      </c>
      <c r="C16" s="1114"/>
      <c r="D16" s="1114"/>
      <c r="E16" s="1114"/>
      <c r="F16" s="1114"/>
      <c r="G16" s="1114"/>
      <c r="H16" s="1114"/>
      <c r="I16" s="1328"/>
      <c r="J16" s="1321"/>
      <c r="K16" s="1114"/>
      <c r="L16" s="1114"/>
      <c r="M16" s="579"/>
      <c r="N16" s="1114" t="s">
        <v>624</v>
      </c>
      <c r="O16" s="1114"/>
      <c r="P16" s="1114"/>
      <c r="Q16" s="1404" t="s">
        <v>155</v>
      </c>
      <c r="R16" s="1404"/>
      <c r="S16" s="1405" t="str">
        <f>IF(入力シート!H74="","",入力シート!H74)</f>
        <v/>
      </c>
      <c r="T16" s="1405"/>
      <c r="U16" s="1405"/>
      <c r="V16" s="1405"/>
      <c r="W16" s="1405"/>
      <c r="X16" s="1365" t="s">
        <v>379</v>
      </c>
      <c r="Y16" s="1365"/>
      <c r="Z16" s="1366"/>
      <c r="AA16" s="1321"/>
      <c r="AB16" s="1114"/>
      <c r="AC16" s="1114"/>
      <c r="AD16" s="579"/>
      <c r="AE16" s="1114" t="s">
        <v>626</v>
      </c>
      <c r="AF16" s="1114"/>
      <c r="AG16" s="1114"/>
      <c r="AH16" s="1404" t="s">
        <v>706</v>
      </c>
      <c r="AI16" s="1404"/>
      <c r="AJ16" s="1406" t="str">
        <f>IF(入力シート!H73="","",入力シート!H73)</f>
        <v/>
      </c>
      <c r="AK16" s="1406"/>
      <c r="AL16" s="1406"/>
      <c r="AM16" s="1406"/>
      <c r="AN16" s="1406"/>
      <c r="AO16" s="975" t="s">
        <v>355</v>
      </c>
      <c r="AP16" s="975"/>
      <c r="AQ16" s="1327"/>
      <c r="AR16" s="561"/>
      <c r="AZ16"/>
    </row>
    <row r="17" spans="1:52" ht="21" customHeight="1" x14ac:dyDescent="0.15">
      <c r="A17" s="556"/>
      <c r="B17" s="1321" t="s">
        <v>356</v>
      </c>
      <c r="C17" s="1114"/>
      <c r="D17" s="1114"/>
      <c r="E17" s="1114"/>
      <c r="F17" s="1114"/>
      <c r="G17" s="1114"/>
      <c r="H17" s="1114"/>
      <c r="I17" s="1328"/>
      <c r="J17" s="1130"/>
      <c r="K17" s="1275"/>
      <c r="L17" s="1275"/>
      <c r="M17" s="1275"/>
      <c r="N17" s="1275"/>
      <c r="O17" s="1275"/>
      <c r="P17" s="1275"/>
      <c r="Q17" s="1275"/>
      <c r="R17" s="1275"/>
      <c r="S17" s="1275"/>
      <c r="T17" s="1275"/>
      <c r="U17" s="1275"/>
      <c r="V17" s="1275"/>
      <c r="W17" s="1275"/>
      <c r="X17" s="975" t="s">
        <v>357</v>
      </c>
      <c r="Y17" s="975"/>
      <c r="Z17" s="1327"/>
      <c r="AA17" s="1275"/>
      <c r="AB17" s="1275"/>
      <c r="AC17" s="1275"/>
      <c r="AD17" s="1275"/>
      <c r="AE17" s="1275"/>
      <c r="AF17" s="1275"/>
      <c r="AG17" s="1275"/>
      <c r="AH17" s="1275"/>
      <c r="AI17" s="1275"/>
      <c r="AJ17" s="1275"/>
      <c r="AK17" s="1275"/>
      <c r="AL17" s="1275"/>
      <c r="AM17" s="1275"/>
      <c r="AN17" s="1275"/>
      <c r="AO17" s="975" t="s">
        <v>355</v>
      </c>
      <c r="AP17" s="975"/>
      <c r="AQ17" s="1327"/>
      <c r="AR17" s="561"/>
      <c r="AZ17"/>
    </row>
    <row r="18" spans="1:52" ht="21" customHeight="1" x14ac:dyDescent="0.15">
      <c r="A18" s="556"/>
      <c r="B18" s="1321" t="s">
        <v>358</v>
      </c>
      <c r="C18" s="1114"/>
      <c r="D18" s="1114"/>
      <c r="E18" s="1114"/>
      <c r="F18" s="1114"/>
      <c r="G18" s="1114"/>
      <c r="H18" s="1114"/>
      <c r="I18" s="1328"/>
      <c r="J18" s="1330"/>
      <c r="K18" s="1331"/>
      <c r="L18" s="1331"/>
      <c r="M18" s="1331"/>
      <c r="N18" s="1331"/>
      <c r="O18" s="1331"/>
      <c r="P18" s="1331"/>
      <c r="Q18" s="1331"/>
      <c r="R18" s="1331"/>
      <c r="S18" s="1331"/>
      <c r="T18" s="1331"/>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975" t="s">
        <v>359</v>
      </c>
      <c r="AP18" s="975"/>
      <c r="AQ18" s="1327"/>
      <c r="AR18" s="561"/>
      <c r="AZ18"/>
    </row>
    <row r="19" spans="1:52" ht="21" customHeight="1" x14ac:dyDescent="0.15">
      <c r="A19" s="556"/>
      <c r="B19" s="1321" t="s">
        <v>360</v>
      </c>
      <c r="C19" s="1114"/>
      <c r="D19" s="1114"/>
      <c r="E19" s="1114"/>
      <c r="F19" s="1114"/>
      <c r="G19" s="1114"/>
      <c r="H19" s="1114"/>
      <c r="I19" s="1114"/>
      <c r="J19" s="1114"/>
      <c r="K19" s="1114"/>
      <c r="L19" s="1114"/>
      <c r="M19" s="1114"/>
      <c r="N19" s="1114"/>
      <c r="O19" s="1114"/>
      <c r="P19" s="1114"/>
      <c r="Q19" s="1114"/>
      <c r="R19" s="1114"/>
      <c r="S19" s="1114"/>
      <c r="T19" s="1114"/>
      <c r="U19" s="1115"/>
      <c r="V19" s="1190" t="str">
        <f>IF(入力シート!E82="","",入力シート!E82)</f>
        <v/>
      </c>
      <c r="W19" s="1377"/>
      <c r="X19" s="1377"/>
      <c r="Y19" s="1377"/>
      <c r="Z19" s="1377"/>
      <c r="AA19" s="1377"/>
      <c r="AB19" s="1377"/>
      <c r="AC19" s="1377"/>
      <c r="AD19" s="1377"/>
      <c r="AE19" s="1377"/>
      <c r="AF19" s="1377"/>
      <c r="AG19" s="1377"/>
      <c r="AH19" s="1377"/>
      <c r="AI19" s="1377"/>
      <c r="AJ19" s="1377"/>
      <c r="AK19" s="1377"/>
      <c r="AL19" s="1377"/>
      <c r="AM19" s="1377"/>
      <c r="AN19" s="1377"/>
      <c r="AO19" s="975" t="s">
        <v>361</v>
      </c>
      <c r="AP19" s="975"/>
      <c r="AQ19" s="1327"/>
      <c r="AR19" s="561"/>
      <c r="AZ19"/>
    </row>
    <row r="20" spans="1:52" ht="21" customHeight="1" x14ac:dyDescent="0.15">
      <c r="A20" s="556"/>
      <c r="B20" s="1321" t="s">
        <v>362</v>
      </c>
      <c r="C20" s="1114"/>
      <c r="D20" s="1114"/>
      <c r="E20" s="1114"/>
      <c r="F20" s="1114"/>
      <c r="G20" s="1114"/>
      <c r="H20" s="1114"/>
      <c r="I20" s="1114"/>
      <c r="J20" s="1114"/>
      <c r="K20" s="1114"/>
      <c r="L20" s="1114"/>
      <c r="M20" s="1114"/>
      <c r="N20" s="1114"/>
      <c r="O20" s="1114"/>
      <c r="P20" s="1114"/>
      <c r="Q20" s="1114"/>
      <c r="R20" s="1114"/>
      <c r="S20" s="1114"/>
      <c r="T20" s="1114"/>
      <c r="U20" s="1115"/>
      <c r="V20" s="535"/>
      <c r="W20" s="591"/>
      <c r="X20" s="591"/>
      <c r="Y20" s="1378" t="str">
        <f>IF(入力シート!E83="","",入力シート!E83)</f>
        <v/>
      </c>
      <c r="Z20" s="1378"/>
      <c r="AA20" s="1378"/>
      <c r="AB20" s="1378"/>
      <c r="AC20" s="591" t="s">
        <v>143</v>
      </c>
      <c r="AD20" s="975" t="s">
        <v>144</v>
      </c>
      <c r="AE20" s="975"/>
      <c r="AF20" s="975"/>
      <c r="AG20" s="591"/>
      <c r="AH20" s="591"/>
      <c r="AI20" s="591"/>
      <c r="AJ20" s="591"/>
      <c r="AK20" s="1379" t="str">
        <f>IF(入力シート!H83="","",入力シート!H83)</f>
        <v/>
      </c>
      <c r="AL20" s="1379"/>
      <c r="AM20" s="1379"/>
      <c r="AN20" s="1379"/>
      <c r="AO20" s="975" t="s">
        <v>361</v>
      </c>
      <c r="AP20" s="975"/>
      <c r="AQ20" s="1327"/>
      <c r="AR20" s="561"/>
      <c r="AZ20"/>
    </row>
    <row r="21" spans="1:52" ht="21" customHeight="1" x14ac:dyDescent="0.15">
      <c r="A21" s="556"/>
      <c r="B21" s="1321" t="s">
        <v>363</v>
      </c>
      <c r="C21" s="1114"/>
      <c r="D21" s="1114"/>
      <c r="E21" s="1114"/>
      <c r="F21" s="1114"/>
      <c r="G21" s="1114"/>
      <c r="H21" s="1114"/>
      <c r="I21" s="1114"/>
      <c r="J21" s="1114"/>
      <c r="K21" s="1114"/>
      <c r="L21" s="1114"/>
      <c r="M21" s="1114"/>
      <c r="N21" s="1114"/>
      <c r="O21" s="1114"/>
      <c r="P21" s="1114"/>
      <c r="Q21" s="1114"/>
      <c r="R21" s="1114"/>
      <c r="S21" s="1114"/>
      <c r="T21" s="1114"/>
      <c r="U21" s="1115"/>
      <c r="V21" s="1197"/>
      <c r="W21" s="1198"/>
      <c r="X21" s="1198"/>
      <c r="Y21" s="1198"/>
      <c r="Z21" s="1198"/>
      <c r="AA21" s="1198"/>
      <c r="AB21" s="1198"/>
      <c r="AC21" s="1198"/>
      <c r="AD21" s="1198"/>
      <c r="AE21" s="1198"/>
      <c r="AF21" s="1198"/>
      <c r="AG21" s="1198"/>
      <c r="AH21" s="1198"/>
      <c r="AI21" s="1198"/>
      <c r="AJ21" s="1198"/>
      <c r="AK21" s="1198"/>
      <c r="AL21" s="1198"/>
      <c r="AM21" s="1198"/>
      <c r="AN21" s="1198"/>
      <c r="AO21" s="1067" t="s">
        <v>364</v>
      </c>
      <c r="AP21" s="1067"/>
      <c r="AQ21" s="1199"/>
      <c r="AR21" s="561"/>
      <c r="AZ21"/>
    </row>
    <row r="22" spans="1:52" ht="21" customHeight="1" x14ac:dyDescent="0.15">
      <c r="A22" s="556"/>
      <c r="B22" s="1090" t="s">
        <v>365</v>
      </c>
      <c r="C22" s="1091"/>
      <c r="D22" s="1091"/>
      <c r="E22" s="1091"/>
      <c r="F22" s="1091"/>
      <c r="G22" s="1091"/>
      <c r="H22" s="1091"/>
      <c r="I22" s="1091"/>
      <c r="J22" s="1110" t="str">
        <f>IF(入力シート!E85="","",入力シート!E85)</f>
        <v/>
      </c>
      <c r="K22" s="1195"/>
      <c r="L22" s="1195"/>
      <c r="M22" s="1067" t="s">
        <v>366</v>
      </c>
      <c r="N22" s="1067"/>
      <c r="O22" s="1067"/>
      <c r="P22" s="1067"/>
      <c r="Q22" s="1195" t="str">
        <f>IF(入力シート!H85="","",入力シート!H85)</f>
        <v/>
      </c>
      <c r="R22" s="1195"/>
      <c r="S22" s="1195"/>
      <c r="T22" s="1226" t="s">
        <v>364</v>
      </c>
      <c r="U22" s="1338"/>
      <c r="V22" s="1066" t="s">
        <v>367</v>
      </c>
      <c r="W22" s="1067"/>
      <c r="X22" s="1067"/>
      <c r="Y22" s="1067"/>
      <c r="Z22" s="1067"/>
      <c r="AA22" s="1067"/>
      <c r="AB22" s="1067"/>
      <c r="AC22" s="1199"/>
      <c r="AD22" s="1110" t="str">
        <f>IF(入力シート!E84="","",入力シート!E84)</f>
        <v/>
      </c>
      <c r="AE22" s="1195"/>
      <c r="AF22" s="1195"/>
      <c r="AG22" s="1067" t="s">
        <v>368</v>
      </c>
      <c r="AH22" s="1067"/>
      <c r="AI22" s="1067"/>
      <c r="AJ22" s="1067"/>
      <c r="AK22" s="1067"/>
      <c r="AL22" s="1195" t="str">
        <f>IF(入力シート!H84="","",入力シート!H84)</f>
        <v/>
      </c>
      <c r="AM22" s="1195"/>
      <c r="AN22" s="1195"/>
      <c r="AO22" s="1067" t="s">
        <v>364</v>
      </c>
      <c r="AP22" s="1067"/>
      <c r="AQ22" s="1199"/>
      <c r="AR22" s="561"/>
      <c r="AZ22"/>
    </row>
    <row r="23" spans="1:52" ht="21" customHeight="1" x14ac:dyDescent="0.15">
      <c r="A23" s="556"/>
      <c r="B23" s="1322" t="s">
        <v>369</v>
      </c>
      <c r="C23" s="1323"/>
      <c r="D23" s="1323"/>
      <c r="E23" s="1323"/>
      <c r="F23" s="1323"/>
      <c r="G23" s="1323"/>
      <c r="H23" s="1323"/>
      <c r="I23" s="1323"/>
      <c r="J23" s="1375" t="s">
        <v>370</v>
      </c>
      <c r="K23" s="1375"/>
      <c r="L23" s="1375"/>
      <c r="M23" s="1375"/>
      <c r="N23" s="1375"/>
      <c r="O23" s="1375"/>
      <c r="P23" s="1375"/>
      <c r="Q23" s="1375"/>
      <c r="R23" s="1375"/>
      <c r="S23" s="1375"/>
      <c r="T23" s="1375"/>
      <c r="U23" s="1375"/>
      <c r="V23" s="1373" t="str">
        <f>IF(入力シート!E86="","",入力シート!E86)</f>
        <v/>
      </c>
      <c r="W23" s="1374"/>
      <c r="X23" s="1374"/>
      <c r="Y23" s="1374"/>
      <c r="Z23" s="1374"/>
      <c r="AA23" s="1374"/>
      <c r="AB23" s="1374"/>
      <c r="AC23" s="1374"/>
      <c r="AD23" s="1374"/>
      <c r="AE23" s="1374"/>
      <c r="AF23" s="1374"/>
      <c r="AG23" s="1374"/>
      <c r="AH23" s="1374"/>
      <c r="AI23" s="1374"/>
      <c r="AJ23" s="1374"/>
      <c r="AK23" s="1374"/>
      <c r="AL23" s="1374"/>
      <c r="AM23" s="1374"/>
      <c r="AN23" s="1374"/>
      <c r="AO23" s="1067" t="s">
        <v>371</v>
      </c>
      <c r="AP23" s="1067"/>
      <c r="AQ23" s="1199"/>
      <c r="AR23" s="561"/>
      <c r="AT23"/>
      <c r="AZ23"/>
    </row>
    <row r="24" spans="1:52" ht="21" customHeight="1" x14ac:dyDescent="0.15">
      <c r="A24" s="556"/>
      <c r="B24" s="1324"/>
      <c r="C24" s="1325"/>
      <c r="D24" s="1325"/>
      <c r="E24" s="1325"/>
      <c r="F24" s="1325"/>
      <c r="G24" s="1325"/>
      <c r="H24" s="1325"/>
      <c r="I24" s="1326"/>
      <c r="J24" s="1371" t="s">
        <v>372</v>
      </c>
      <c r="K24" s="1372"/>
      <c r="L24" s="1372"/>
      <c r="M24" s="1372"/>
      <c r="N24" s="1372"/>
      <c r="O24" s="1372"/>
      <c r="P24" s="1372"/>
      <c r="Q24" s="1372"/>
      <c r="R24" s="1372"/>
      <c r="S24" s="1372"/>
      <c r="T24" s="1372"/>
      <c r="U24" s="1372"/>
      <c r="V24" s="1373" t="str">
        <f>IF(入力シート!E87="","",入力シート!E87)</f>
        <v/>
      </c>
      <c r="W24" s="1374"/>
      <c r="X24" s="1374"/>
      <c r="Y24" s="1374"/>
      <c r="Z24" s="1374"/>
      <c r="AA24" s="1374"/>
      <c r="AB24" s="1374"/>
      <c r="AC24" s="1374"/>
      <c r="AD24" s="1374"/>
      <c r="AE24" s="1374"/>
      <c r="AF24" s="1374"/>
      <c r="AG24" s="1374"/>
      <c r="AH24" s="1374"/>
      <c r="AI24" s="1374"/>
      <c r="AJ24" s="1374"/>
      <c r="AK24" s="1374"/>
      <c r="AL24" s="1374"/>
      <c r="AM24" s="1374"/>
      <c r="AN24" s="1374"/>
      <c r="AO24" s="1067" t="s">
        <v>371</v>
      </c>
      <c r="AP24" s="1067"/>
      <c r="AQ24" s="1199"/>
      <c r="AR24" s="561"/>
      <c r="AZ24"/>
    </row>
    <row r="25" spans="1:52" ht="21" customHeight="1" x14ac:dyDescent="0.15">
      <c r="A25" s="928"/>
      <c r="B25" s="1322" t="s">
        <v>916</v>
      </c>
      <c r="C25" s="1323"/>
      <c r="D25" s="1323"/>
      <c r="E25" s="1323"/>
      <c r="F25" s="1323"/>
      <c r="G25" s="1323"/>
      <c r="H25" s="1323"/>
      <c r="I25" s="1323"/>
      <c r="J25" s="1375" t="s">
        <v>912</v>
      </c>
      <c r="K25" s="1375"/>
      <c r="L25" s="1375"/>
      <c r="M25" s="1375"/>
      <c r="N25" s="1375"/>
      <c r="O25" s="1375"/>
      <c r="P25" s="1375"/>
      <c r="Q25" s="1375"/>
      <c r="R25" s="1375"/>
      <c r="S25" s="1375"/>
      <c r="T25" s="1375"/>
      <c r="U25" s="1375"/>
      <c r="V25" s="1393" t="str">
        <f>IF(入力シート!E88="","",入力シート!E88)</f>
        <v/>
      </c>
      <c r="W25" s="1394"/>
      <c r="X25" s="1394"/>
      <c r="Y25" s="1394"/>
      <c r="Z25" s="1394"/>
      <c r="AA25" s="1394"/>
      <c r="AB25" s="1394"/>
      <c r="AC25" s="1394"/>
      <c r="AD25" s="1067" t="s">
        <v>366</v>
      </c>
      <c r="AE25" s="1067"/>
      <c r="AF25" s="1067"/>
      <c r="AG25" s="1067"/>
      <c r="AH25" s="1394" t="str">
        <f>IF(入力シート!H88="","",入力シート!H88)</f>
        <v/>
      </c>
      <c r="AI25" s="1394"/>
      <c r="AJ25" s="1394"/>
      <c r="AK25" s="1394"/>
      <c r="AL25" s="1394"/>
      <c r="AM25" s="1394"/>
      <c r="AN25" s="1394"/>
      <c r="AO25" s="1067" t="s">
        <v>364</v>
      </c>
      <c r="AP25" s="1067"/>
      <c r="AQ25" s="1199"/>
      <c r="AR25" s="561"/>
      <c r="AZ25"/>
    </row>
    <row r="26" spans="1:52" ht="21" customHeight="1" x14ac:dyDescent="0.15">
      <c r="A26" s="928"/>
      <c r="B26" s="1324"/>
      <c r="C26" s="1325"/>
      <c r="D26" s="1325"/>
      <c r="E26" s="1325"/>
      <c r="F26" s="1325"/>
      <c r="G26" s="1325"/>
      <c r="H26" s="1325"/>
      <c r="I26" s="1326"/>
      <c r="J26" s="1371" t="s">
        <v>913</v>
      </c>
      <c r="K26" s="1372"/>
      <c r="L26" s="1372"/>
      <c r="M26" s="1372"/>
      <c r="N26" s="1372"/>
      <c r="O26" s="1372"/>
      <c r="P26" s="1372"/>
      <c r="Q26" s="1372"/>
      <c r="R26" s="1372"/>
      <c r="S26" s="1372"/>
      <c r="T26" s="1372"/>
      <c r="U26" s="1372"/>
      <c r="V26" s="1393" t="str">
        <f>IF(入力シート!E89="","",入力シート!E89)</f>
        <v/>
      </c>
      <c r="W26" s="1394"/>
      <c r="X26" s="1394"/>
      <c r="Y26" s="1394"/>
      <c r="Z26" s="1394"/>
      <c r="AA26" s="1394"/>
      <c r="AB26" s="1394"/>
      <c r="AC26" s="1394"/>
      <c r="AD26" s="1394"/>
      <c r="AE26" s="1394"/>
      <c r="AF26" s="1394"/>
      <c r="AG26" s="1394"/>
      <c r="AH26" s="1394"/>
      <c r="AI26" s="1394"/>
      <c r="AJ26" s="1394"/>
      <c r="AK26" s="1394"/>
      <c r="AL26" s="1394"/>
      <c r="AM26" s="1394"/>
      <c r="AN26" s="1394"/>
      <c r="AO26" s="1067" t="s">
        <v>364</v>
      </c>
      <c r="AP26" s="1067"/>
      <c r="AQ26" s="1199"/>
      <c r="AR26" s="561"/>
      <c r="AZ26"/>
    </row>
    <row r="27" spans="1:52" ht="33" customHeight="1" x14ac:dyDescent="0.15">
      <c r="A27" s="556"/>
      <c r="B27" s="1321" t="s">
        <v>917</v>
      </c>
      <c r="C27" s="1114"/>
      <c r="D27" s="1114"/>
      <c r="E27" s="1114"/>
      <c r="F27" s="1114"/>
      <c r="G27" s="1114"/>
      <c r="H27" s="1114"/>
      <c r="I27" s="1114"/>
      <c r="J27" s="1114"/>
      <c r="K27" s="1114"/>
      <c r="L27" s="1114"/>
      <c r="M27" s="1114"/>
      <c r="N27" s="1114"/>
      <c r="O27" s="1114"/>
      <c r="P27" s="1114"/>
      <c r="Q27" s="1114"/>
      <c r="R27" s="1114"/>
      <c r="S27" s="1114"/>
      <c r="T27" s="1114"/>
      <c r="U27" s="1115"/>
      <c r="V27" s="1380"/>
      <c r="W27" s="1381"/>
      <c r="X27" s="1381"/>
      <c r="Y27" s="1381"/>
      <c r="Z27" s="1381"/>
      <c r="AA27" s="1381"/>
      <c r="AB27" s="1381"/>
      <c r="AC27" s="1382"/>
      <c r="AD27" s="1382"/>
      <c r="AE27" s="1382"/>
      <c r="AF27" s="1382"/>
      <c r="AG27" s="1382"/>
      <c r="AH27" s="1382"/>
      <c r="AI27" s="1382"/>
      <c r="AJ27" s="1382"/>
      <c r="AK27" s="1382"/>
      <c r="AL27" s="1382"/>
      <c r="AM27" s="1382"/>
      <c r="AN27" s="1382"/>
      <c r="AO27" s="1382"/>
      <c r="AP27" s="1382"/>
      <c r="AQ27" s="1382"/>
      <c r="AR27" s="561"/>
      <c r="AZ27"/>
    </row>
    <row r="28" spans="1:52" ht="21" customHeight="1" x14ac:dyDescent="0.15">
      <c r="A28" s="556"/>
      <c r="B28" s="1321" t="s">
        <v>918</v>
      </c>
      <c r="C28" s="1114"/>
      <c r="D28" s="1114"/>
      <c r="E28" s="1114"/>
      <c r="F28" s="1114"/>
      <c r="G28" s="1114"/>
      <c r="H28" s="1114"/>
      <c r="I28" s="1114"/>
      <c r="J28" s="1114"/>
      <c r="K28" s="1114"/>
      <c r="L28" s="1114"/>
      <c r="M28" s="1114"/>
      <c r="N28" s="1114"/>
      <c r="O28" s="1114"/>
      <c r="P28" s="1114"/>
      <c r="Q28" s="1114"/>
      <c r="R28" s="1114"/>
      <c r="S28" s="1114"/>
      <c r="T28" s="1114"/>
      <c r="U28" s="1115"/>
      <c r="V28" s="1358"/>
      <c r="W28" s="1359"/>
      <c r="X28" s="1359"/>
      <c r="Y28" s="1359"/>
      <c r="Z28" s="1359"/>
      <c r="AA28" s="1359"/>
      <c r="AB28" s="1359"/>
      <c r="AC28" s="1359"/>
      <c r="AD28" s="1359"/>
      <c r="AE28" s="1359"/>
      <c r="AF28" s="1359"/>
      <c r="AG28" s="1359"/>
      <c r="AH28" s="1359"/>
      <c r="AI28" s="1359"/>
      <c r="AJ28" s="1359"/>
      <c r="AK28" s="1359"/>
      <c r="AL28" s="1359"/>
      <c r="AM28" s="1359"/>
      <c r="AN28" s="1359"/>
      <c r="AO28" s="1359"/>
      <c r="AP28" s="1359"/>
      <c r="AQ28" s="1360"/>
      <c r="AR28" s="561"/>
      <c r="AZ28"/>
    </row>
    <row r="29" spans="1:52" ht="21" customHeight="1" x14ac:dyDescent="0.15">
      <c r="A29" s="556"/>
      <c r="B29" s="1321" t="s">
        <v>919</v>
      </c>
      <c r="C29" s="1114"/>
      <c r="D29" s="1114"/>
      <c r="E29" s="1114"/>
      <c r="F29" s="1114"/>
      <c r="G29" s="1114"/>
      <c r="H29" s="1114"/>
      <c r="I29" s="1114"/>
      <c r="J29" s="1114"/>
      <c r="K29" s="1114"/>
      <c r="L29" s="1114"/>
      <c r="M29" s="1114"/>
      <c r="N29" s="1114"/>
      <c r="O29" s="1114"/>
      <c r="P29" s="1114"/>
      <c r="Q29" s="1114"/>
      <c r="R29" s="1114"/>
      <c r="S29" s="1114"/>
      <c r="T29" s="1114"/>
      <c r="U29" s="1115"/>
      <c r="V29" s="1179" t="s">
        <v>373</v>
      </c>
      <c r="W29" s="1179"/>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561"/>
    </row>
    <row r="30" spans="1:52" ht="21" customHeight="1" x14ac:dyDescent="0.15">
      <c r="A30" s="556"/>
      <c r="B30" s="1364" t="s">
        <v>920</v>
      </c>
      <c r="C30" s="1365"/>
      <c r="D30" s="1365"/>
      <c r="E30" s="1365"/>
      <c r="F30" s="1365"/>
      <c r="G30" s="1365"/>
      <c r="H30" s="1365"/>
      <c r="I30" s="1365"/>
      <c r="J30" s="1365"/>
      <c r="K30" s="1365"/>
      <c r="L30" s="1365"/>
      <c r="M30" s="1365"/>
      <c r="N30" s="1365"/>
      <c r="O30" s="1365"/>
      <c r="P30" s="1365"/>
      <c r="Q30" s="1365"/>
      <c r="R30" s="1365"/>
      <c r="S30" s="1365"/>
      <c r="T30" s="1365"/>
      <c r="U30" s="1366"/>
      <c r="V30" s="1336"/>
      <c r="W30" s="1337"/>
      <c r="X30" s="1337"/>
      <c r="Y30" s="1337"/>
      <c r="Z30" s="1337"/>
      <c r="AA30" s="1337"/>
      <c r="AB30" s="1337"/>
      <c r="AC30" s="1337"/>
      <c r="AD30" s="1337"/>
      <c r="AE30" s="1337"/>
      <c r="AF30" s="1337"/>
      <c r="AG30" s="1337"/>
      <c r="AH30" s="1337"/>
      <c r="AI30" s="1337"/>
      <c r="AJ30" s="1337"/>
      <c r="AK30" s="1337"/>
      <c r="AL30" s="1337"/>
      <c r="AM30" s="1337"/>
      <c r="AN30" s="1337"/>
      <c r="AO30" s="1356" t="s">
        <v>361</v>
      </c>
      <c r="AP30" s="1356"/>
      <c r="AQ30" s="1357"/>
      <c r="AR30" s="561"/>
      <c r="AZ30"/>
    </row>
    <row r="31" spans="1:52" ht="21" customHeight="1" x14ac:dyDescent="0.15">
      <c r="A31" s="556"/>
      <c r="B31" s="1367"/>
      <c r="C31" s="1368"/>
      <c r="D31" s="1368"/>
      <c r="E31" s="1368"/>
      <c r="F31" s="1368"/>
      <c r="G31" s="1368"/>
      <c r="H31" s="1368"/>
      <c r="I31" s="1368"/>
      <c r="J31" s="1368"/>
      <c r="K31" s="1368"/>
      <c r="L31" s="1368"/>
      <c r="M31" s="1368"/>
      <c r="N31" s="1368"/>
      <c r="O31" s="1368"/>
      <c r="P31" s="1368"/>
      <c r="Q31" s="1368"/>
      <c r="R31" s="1368"/>
      <c r="S31" s="1368"/>
      <c r="T31" s="1368"/>
      <c r="U31" s="1369"/>
      <c r="V31" s="1370"/>
      <c r="W31" s="1363"/>
      <c r="X31" s="1363"/>
      <c r="Y31" s="1363"/>
      <c r="Z31" s="1363"/>
      <c r="AA31" s="1363"/>
      <c r="AB31" s="1363"/>
      <c r="AC31" s="1363"/>
      <c r="AD31" s="1363"/>
      <c r="AE31" s="1363"/>
      <c r="AF31" s="1363"/>
      <c r="AG31" s="1363"/>
      <c r="AH31" s="1363"/>
      <c r="AI31" s="1363"/>
      <c r="AJ31" s="1363"/>
      <c r="AK31" s="1363"/>
      <c r="AL31" s="1363"/>
      <c r="AM31" s="1363"/>
      <c r="AN31" s="1363"/>
      <c r="AO31" s="1350" t="s">
        <v>374</v>
      </c>
      <c r="AP31" s="1350"/>
      <c r="AQ31" s="1351"/>
      <c r="AR31" s="561"/>
      <c r="AZ31"/>
    </row>
    <row r="32" spans="1:52" ht="21" customHeight="1" x14ac:dyDescent="0.15">
      <c r="A32" s="556"/>
      <c r="B32" s="1364" t="s">
        <v>921</v>
      </c>
      <c r="C32" s="1365"/>
      <c r="D32" s="1365"/>
      <c r="E32" s="1365"/>
      <c r="F32" s="1365"/>
      <c r="G32" s="1365"/>
      <c r="H32" s="1365"/>
      <c r="I32" s="1365"/>
      <c r="J32" s="1365"/>
      <c r="K32" s="1365"/>
      <c r="L32" s="1365"/>
      <c r="M32" s="1365"/>
      <c r="N32" s="1365"/>
      <c r="O32" s="1365"/>
      <c r="P32" s="1365"/>
      <c r="Q32" s="1365"/>
      <c r="R32" s="1365"/>
      <c r="S32" s="1365"/>
      <c r="T32" s="1365"/>
      <c r="U32" s="1366"/>
      <c r="V32" s="1152" t="str">
        <f>IF(入力シート!E90="","",IF(入力シート!E90="選択してください","",入力シート!E90))</f>
        <v/>
      </c>
      <c r="W32" s="1153"/>
      <c r="X32" s="1153"/>
      <c r="Y32" s="1153"/>
      <c r="Z32" s="1153"/>
      <c r="AA32" s="1153"/>
      <c r="AB32" s="1153"/>
      <c r="AC32" s="1153"/>
      <c r="AD32" s="1153"/>
      <c r="AE32" s="1153"/>
      <c r="AF32" s="1153"/>
      <c r="AG32" s="1153"/>
      <c r="AH32" s="1153"/>
      <c r="AI32" s="1153"/>
      <c r="AJ32" s="1153"/>
      <c r="AK32" s="1153"/>
      <c r="AL32" s="1153"/>
      <c r="AM32" s="1153"/>
      <c r="AN32" s="1153"/>
      <c r="AO32" s="1271"/>
      <c r="AP32" s="1271"/>
      <c r="AQ32" s="1352"/>
      <c r="AR32" s="561"/>
      <c r="AZ32"/>
    </row>
    <row r="33" spans="1:52" ht="21" customHeight="1" x14ac:dyDescent="0.15">
      <c r="A33" s="556"/>
      <c r="B33" s="1367"/>
      <c r="C33" s="1368"/>
      <c r="D33" s="1368"/>
      <c r="E33" s="1368"/>
      <c r="F33" s="1368"/>
      <c r="G33" s="1368"/>
      <c r="H33" s="1368"/>
      <c r="I33" s="1368"/>
      <c r="J33" s="1368"/>
      <c r="K33" s="1368"/>
      <c r="L33" s="1368"/>
      <c r="M33" s="1368"/>
      <c r="N33" s="1368"/>
      <c r="O33" s="1368"/>
      <c r="P33" s="1368"/>
      <c r="Q33" s="1368"/>
      <c r="R33" s="1368"/>
      <c r="S33" s="1368"/>
      <c r="T33" s="1368"/>
      <c r="U33" s="1369"/>
      <c r="V33" s="1353"/>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5"/>
      <c r="AR33" s="561"/>
    </row>
    <row r="34" spans="1:52" ht="21" customHeight="1" x14ac:dyDescent="0.15">
      <c r="A34" s="556"/>
      <c r="B34" s="1321" t="s">
        <v>922</v>
      </c>
      <c r="C34" s="1114"/>
      <c r="D34" s="1114"/>
      <c r="E34" s="1114"/>
      <c r="F34" s="1114"/>
      <c r="G34" s="1114"/>
      <c r="H34" s="1114"/>
      <c r="I34" s="1114"/>
      <c r="J34" s="1114"/>
      <c r="K34" s="1114"/>
      <c r="L34" s="1114"/>
      <c r="M34" s="1114"/>
      <c r="N34" s="1114"/>
      <c r="O34" s="1114"/>
      <c r="P34" s="1114"/>
      <c r="Q34" s="1114"/>
      <c r="R34" s="1114"/>
      <c r="S34" s="1114"/>
      <c r="T34" s="1114"/>
      <c r="U34" s="1115"/>
      <c r="V34" s="1397"/>
      <c r="W34" s="1397"/>
      <c r="X34" s="1397"/>
      <c r="Y34" s="1397"/>
      <c r="Z34" s="1397"/>
      <c r="AA34" s="1397"/>
      <c r="AB34" s="1397"/>
      <c r="AC34" s="1397"/>
      <c r="AD34" s="1397"/>
      <c r="AE34" s="1397"/>
      <c r="AF34" s="1397"/>
      <c r="AG34" s="1397"/>
      <c r="AH34" s="1397"/>
      <c r="AI34" s="1397"/>
      <c r="AJ34" s="1397"/>
      <c r="AK34" s="1397"/>
      <c r="AL34" s="1397"/>
      <c r="AM34" s="1397"/>
      <c r="AN34" s="1397"/>
      <c r="AO34" s="1397"/>
      <c r="AP34" s="1397"/>
      <c r="AQ34" s="1397"/>
      <c r="AR34" s="561"/>
      <c r="AZ34"/>
    </row>
    <row r="35" spans="1:52" ht="21" customHeight="1" x14ac:dyDescent="0.15">
      <c r="A35" s="556"/>
      <c r="B35" s="1321" t="s">
        <v>923</v>
      </c>
      <c r="C35" s="1114"/>
      <c r="D35" s="1114"/>
      <c r="E35" s="1114"/>
      <c r="F35" s="1114"/>
      <c r="G35" s="1114"/>
      <c r="H35" s="1114"/>
      <c r="I35" s="1114"/>
      <c r="J35" s="1114"/>
      <c r="K35" s="1114"/>
      <c r="L35" s="1114"/>
      <c r="M35" s="1114"/>
      <c r="N35" s="1114"/>
      <c r="O35" s="1114"/>
      <c r="P35" s="1114"/>
      <c r="Q35" s="1114"/>
      <c r="R35" s="1114"/>
      <c r="S35" s="1114"/>
      <c r="T35" s="1114"/>
      <c r="U35" s="1115"/>
      <c r="V35" s="1055" t="str">
        <f>IF(入力シート!E91="","",IF(入力シート!E91="選択してください","",入力シート!E91))</f>
        <v/>
      </c>
      <c r="W35" s="975"/>
      <c r="X35" s="975"/>
      <c r="Y35" s="975"/>
      <c r="Z35" s="975"/>
      <c r="AA35" s="975"/>
      <c r="AB35" s="975"/>
      <c r="AC35" s="975"/>
      <c r="AD35" s="975"/>
      <c r="AE35" s="975"/>
      <c r="AF35" s="975"/>
      <c r="AG35" s="975"/>
      <c r="AH35" s="975"/>
      <c r="AI35" s="975"/>
      <c r="AJ35" s="975"/>
      <c r="AK35" s="975"/>
      <c r="AL35" s="975"/>
      <c r="AM35" s="975"/>
      <c r="AN35" s="975"/>
      <c r="AO35" s="975"/>
      <c r="AP35" s="975"/>
      <c r="AQ35" s="1327"/>
      <c r="AR35" s="561"/>
      <c r="AZ35"/>
    </row>
    <row r="36" spans="1:52" ht="21" customHeight="1" x14ac:dyDescent="0.15">
      <c r="A36" s="556"/>
      <c r="B36" s="1101" t="s">
        <v>925</v>
      </c>
      <c r="C36" s="1101"/>
      <c r="D36" s="1101"/>
      <c r="E36" s="1101"/>
      <c r="F36" s="1101"/>
      <c r="G36" s="1101"/>
      <c r="H36" s="1101"/>
      <c r="I36" s="1101"/>
      <c r="J36" s="1101"/>
      <c r="K36" s="1101"/>
      <c r="L36" s="1101"/>
      <c r="M36" s="1101"/>
      <c r="N36" s="1101"/>
      <c r="O36" s="1101"/>
      <c r="P36" s="1101"/>
      <c r="Q36" s="1101"/>
      <c r="R36" s="1101"/>
      <c r="S36" s="1101"/>
      <c r="T36" s="1101"/>
      <c r="U36" s="1101"/>
      <c r="V36" s="1386" t="s">
        <v>375</v>
      </c>
      <c r="W36" s="1387"/>
      <c r="X36" s="1387"/>
      <c r="Y36" s="1388"/>
      <c r="Z36" s="1336"/>
      <c r="AA36" s="1337"/>
      <c r="AB36" s="1337"/>
      <c r="AC36" s="1337"/>
      <c r="AD36" s="1337"/>
      <c r="AE36" s="1337"/>
      <c r="AF36" s="1337"/>
      <c r="AG36" s="1337"/>
      <c r="AH36" s="1337"/>
      <c r="AI36" s="1337"/>
      <c r="AJ36" s="1337"/>
      <c r="AK36" s="1337"/>
      <c r="AL36" s="1337"/>
      <c r="AM36" s="1337"/>
      <c r="AN36" s="1337"/>
      <c r="AO36" s="1356" t="s">
        <v>361</v>
      </c>
      <c r="AP36" s="1356"/>
      <c r="AQ36" s="1357"/>
      <c r="AR36" s="561"/>
      <c r="AZ36"/>
    </row>
    <row r="37" spans="1:52" ht="21" customHeight="1" x14ac:dyDescent="0.15">
      <c r="A37" s="556"/>
      <c r="B37" s="1101"/>
      <c r="C37" s="1101"/>
      <c r="D37" s="1101"/>
      <c r="E37" s="1101"/>
      <c r="F37" s="1101"/>
      <c r="G37" s="1101"/>
      <c r="H37" s="1101"/>
      <c r="I37" s="1101"/>
      <c r="J37" s="1101"/>
      <c r="K37" s="1101"/>
      <c r="L37" s="1101"/>
      <c r="M37" s="1101"/>
      <c r="N37" s="1101"/>
      <c r="O37" s="1101"/>
      <c r="P37" s="1101"/>
      <c r="Q37" s="1101"/>
      <c r="R37" s="1101"/>
      <c r="S37" s="1101"/>
      <c r="T37" s="1101"/>
      <c r="U37" s="1101"/>
      <c r="V37" s="1383" t="s">
        <v>376</v>
      </c>
      <c r="W37" s="1384"/>
      <c r="X37" s="1384"/>
      <c r="Y37" s="1385"/>
      <c r="Z37" s="1361" t="s">
        <v>336</v>
      </c>
      <c r="AA37" s="1362"/>
      <c r="AB37" s="1362"/>
      <c r="AC37" s="1362"/>
      <c r="AD37" s="1363"/>
      <c r="AE37" s="1363"/>
      <c r="AF37" s="1363"/>
      <c r="AG37" s="1363"/>
      <c r="AH37" s="1363"/>
      <c r="AI37" s="671" t="s">
        <v>377</v>
      </c>
      <c r="AJ37" s="1363"/>
      <c r="AK37" s="1363"/>
      <c r="AL37" s="1363"/>
      <c r="AM37" s="1363"/>
      <c r="AN37" s="1363"/>
      <c r="AO37" s="1354" t="s">
        <v>361</v>
      </c>
      <c r="AP37" s="1354"/>
      <c r="AQ37" s="1355"/>
      <c r="AR37" s="561"/>
      <c r="AZ37"/>
    </row>
    <row r="38" spans="1:52" ht="21" customHeight="1" x14ac:dyDescent="0.15">
      <c r="A38" s="556"/>
      <c r="B38" s="1101" t="s">
        <v>924</v>
      </c>
      <c r="C38" s="1101"/>
      <c r="D38" s="1101"/>
      <c r="E38" s="1101"/>
      <c r="F38" s="1101"/>
      <c r="G38" s="1101"/>
      <c r="H38" s="1101"/>
      <c r="I38" s="1101"/>
      <c r="J38" s="1101"/>
      <c r="K38" s="1101"/>
      <c r="L38" s="1101"/>
      <c r="M38" s="1101"/>
      <c r="N38" s="1101"/>
      <c r="O38" s="1101"/>
      <c r="P38" s="1101"/>
      <c r="Q38" s="1101"/>
      <c r="R38" s="1101"/>
      <c r="S38" s="1101"/>
      <c r="T38" s="1101"/>
      <c r="U38" s="1101"/>
      <c r="V38" s="1389"/>
      <c r="W38" s="1390"/>
      <c r="X38" s="1390"/>
      <c r="Y38" s="1390"/>
      <c r="Z38" s="1390"/>
      <c r="AA38" s="1390"/>
      <c r="AB38" s="1390"/>
      <c r="AC38" s="1390"/>
      <c r="AD38" s="1390"/>
      <c r="AE38" s="1390"/>
      <c r="AF38" s="1390"/>
      <c r="AG38" s="1390"/>
      <c r="AH38" s="1390"/>
      <c r="AI38" s="1390"/>
      <c r="AJ38" s="1390"/>
      <c r="AK38" s="1390"/>
      <c r="AL38" s="1390"/>
      <c r="AM38" s="1390"/>
      <c r="AN38" s="1390"/>
      <c r="AO38" s="1391"/>
      <c r="AP38" s="1391"/>
      <c r="AQ38" s="1392"/>
      <c r="AR38" s="561"/>
    </row>
    <row r="39" spans="1:52" ht="21" customHeight="1" x14ac:dyDescent="0.15">
      <c r="A39" s="556"/>
      <c r="B39" s="1101" t="s">
        <v>926</v>
      </c>
      <c r="C39" s="1101"/>
      <c r="D39" s="1101"/>
      <c r="E39" s="1101"/>
      <c r="F39" s="1101"/>
      <c r="G39" s="1101"/>
      <c r="H39" s="1101"/>
      <c r="I39" s="1101"/>
      <c r="J39" s="1101"/>
      <c r="K39" s="1101"/>
      <c r="L39" s="1101"/>
      <c r="M39" s="1101"/>
      <c r="N39" s="1101"/>
      <c r="O39" s="1101"/>
      <c r="P39" s="1101"/>
      <c r="Q39" s="1101"/>
      <c r="R39" s="1101"/>
      <c r="S39" s="1101"/>
      <c r="T39" s="1101"/>
      <c r="U39" s="1101"/>
      <c r="V39" s="1344"/>
      <c r="W39" s="1345"/>
      <c r="X39" s="1345"/>
      <c r="Y39" s="1345"/>
      <c r="Z39" s="1345"/>
      <c r="AA39" s="1345"/>
      <c r="AB39" s="1345"/>
      <c r="AC39" s="1345"/>
      <c r="AD39" s="1345"/>
      <c r="AE39" s="1345"/>
      <c r="AF39" s="1345"/>
      <c r="AG39" s="1345"/>
      <c r="AH39" s="1345"/>
      <c r="AI39" s="1345"/>
      <c r="AJ39" s="1345"/>
      <c r="AK39" s="1345"/>
      <c r="AL39" s="1345"/>
      <c r="AM39" s="1345"/>
      <c r="AN39" s="1345"/>
      <c r="AO39" s="1345"/>
      <c r="AP39" s="1345"/>
      <c r="AQ39" s="1346"/>
      <c r="AR39" s="561"/>
    </row>
    <row r="40" spans="1:52" ht="21" customHeight="1" x14ac:dyDescent="0.15">
      <c r="A40" s="556"/>
      <c r="B40" s="1092" t="s">
        <v>927</v>
      </c>
      <c r="C40" s="1093"/>
      <c r="D40" s="1093"/>
      <c r="E40" s="1093"/>
      <c r="F40" s="1093"/>
      <c r="G40" s="1093"/>
      <c r="H40" s="1093"/>
      <c r="I40" s="1347"/>
      <c r="J40" s="1347"/>
      <c r="K40" s="1347"/>
      <c r="L40" s="1347"/>
      <c r="M40" s="1347"/>
      <c r="N40" s="1347"/>
      <c r="O40" s="1347"/>
      <c r="P40" s="1347"/>
      <c r="Q40" s="1347"/>
      <c r="R40" s="1347"/>
      <c r="S40" s="1347"/>
      <c r="T40" s="1347"/>
      <c r="U40" s="1348"/>
      <c r="V40" s="1340"/>
      <c r="W40" s="1341"/>
      <c r="X40" s="1341"/>
      <c r="Y40" s="1341"/>
      <c r="Z40" s="1341"/>
      <c r="AA40" s="1341"/>
      <c r="AB40" s="1341"/>
      <c r="AC40" s="1342"/>
      <c r="AD40" s="1342"/>
      <c r="AE40" s="1342"/>
      <c r="AF40" s="1342"/>
      <c r="AG40" s="1342"/>
      <c r="AH40" s="1342"/>
      <c r="AI40" s="1342"/>
      <c r="AJ40" s="1342"/>
      <c r="AK40" s="1342"/>
      <c r="AL40" s="1342"/>
      <c r="AM40" s="1342"/>
      <c r="AN40" s="1342"/>
      <c r="AO40" s="1342"/>
      <c r="AP40" s="1342"/>
      <c r="AQ40" s="1343"/>
      <c r="AR40" s="561"/>
    </row>
    <row r="41" spans="1:52" ht="21" customHeight="1" x14ac:dyDescent="0.15">
      <c r="A41" s="556"/>
      <c r="B41" s="1092" t="s">
        <v>928</v>
      </c>
      <c r="C41" s="1093"/>
      <c r="D41" s="1093"/>
      <c r="E41" s="1093"/>
      <c r="F41" s="1093"/>
      <c r="G41" s="1093"/>
      <c r="H41" s="1093"/>
      <c r="I41" s="1347"/>
      <c r="J41" s="1347"/>
      <c r="K41" s="1347"/>
      <c r="L41" s="1347"/>
      <c r="M41" s="1347"/>
      <c r="N41" s="1347"/>
      <c r="O41" s="1347"/>
      <c r="P41" s="1347"/>
      <c r="Q41" s="1347"/>
      <c r="R41" s="1347"/>
      <c r="S41" s="1347"/>
      <c r="T41" s="1347"/>
      <c r="U41" s="1348"/>
      <c r="V41" s="1340"/>
      <c r="W41" s="1341"/>
      <c r="X41" s="1341"/>
      <c r="Y41" s="1341"/>
      <c r="Z41" s="1341"/>
      <c r="AA41" s="1341"/>
      <c r="AB41" s="1341"/>
      <c r="AC41" s="1342"/>
      <c r="AD41" s="1342"/>
      <c r="AE41" s="1342"/>
      <c r="AF41" s="1342"/>
      <c r="AG41" s="1342"/>
      <c r="AH41" s="1342"/>
      <c r="AI41" s="1342"/>
      <c r="AJ41" s="1342"/>
      <c r="AK41" s="1342"/>
      <c r="AL41" s="1342"/>
      <c r="AM41" s="1342"/>
      <c r="AN41" s="1342"/>
      <c r="AO41" s="1342"/>
      <c r="AP41" s="1342"/>
      <c r="AQ41" s="1343"/>
      <c r="AR41" s="561"/>
    </row>
    <row r="42" spans="1:52" ht="21" customHeight="1" x14ac:dyDescent="0.15">
      <c r="A42" s="556"/>
      <c r="B42" s="1376" t="s">
        <v>929</v>
      </c>
      <c r="C42" s="1376"/>
      <c r="D42" s="1376"/>
      <c r="E42" s="1376"/>
      <c r="F42" s="1376"/>
      <c r="G42" s="1376"/>
      <c r="H42" s="1376"/>
      <c r="I42" s="1376"/>
      <c r="J42" s="1376"/>
      <c r="K42" s="1376"/>
      <c r="L42" s="1376"/>
      <c r="M42" s="1376"/>
      <c r="N42" s="1376"/>
      <c r="O42" s="1376"/>
      <c r="P42" s="1376"/>
      <c r="Q42" s="1376"/>
      <c r="R42" s="1376"/>
      <c r="S42" s="1376"/>
      <c r="T42" s="1376"/>
      <c r="U42" s="1376"/>
      <c r="V42" s="1321" t="s">
        <v>378</v>
      </c>
      <c r="W42" s="1114"/>
      <c r="X42" s="1114"/>
      <c r="Y42" s="1349" t="str">
        <f>IF(入力シート!H73="","",入力シート!H73)</f>
        <v/>
      </c>
      <c r="Z42" s="1349"/>
      <c r="AA42" s="1349"/>
      <c r="AB42" s="1349"/>
      <c r="AC42" s="1349"/>
      <c r="AD42" s="1377" t="s">
        <v>379</v>
      </c>
      <c r="AE42" s="1377"/>
      <c r="AF42" s="1377"/>
      <c r="AG42" s="1321" t="s">
        <v>380</v>
      </c>
      <c r="AH42" s="1114"/>
      <c r="AI42" s="1114"/>
      <c r="AJ42" s="1349" t="str">
        <f>IF(OR(入力シート!E101="",入力シート!E76="",入力シート!H73=""),"",ROUNDDOWN(入力シート!E101/(入力シート!E76*入力シート!H73),0))</f>
        <v/>
      </c>
      <c r="AK42" s="1349"/>
      <c r="AL42" s="1349"/>
      <c r="AM42" s="1349"/>
      <c r="AN42" s="1349"/>
      <c r="AO42" s="1134" t="s">
        <v>381</v>
      </c>
      <c r="AP42" s="1134"/>
      <c r="AQ42" s="1135"/>
      <c r="AR42" s="561"/>
    </row>
    <row r="43" spans="1:52" ht="21" customHeight="1" x14ac:dyDescent="0.15">
      <c r="A43" s="556"/>
      <c r="B43" s="530" t="s">
        <v>382</v>
      </c>
      <c r="C43" s="530"/>
      <c r="D43" s="530"/>
      <c r="E43" s="530"/>
      <c r="F43" s="530"/>
      <c r="G43" s="530"/>
      <c r="H43" s="530"/>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61"/>
    </row>
    <row r="44" spans="1:52" ht="27" customHeight="1" x14ac:dyDescent="0.15">
      <c r="A44" s="556"/>
      <c r="B44" s="1339" t="s">
        <v>383</v>
      </c>
      <c r="C44" s="1339"/>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c r="AF44" s="1339"/>
      <c r="AG44" s="1339"/>
      <c r="AH44" s="1339"/>
      <c r="AI44" s="1339"/>
      <c r="AJ44" s="1339"/>
      <c r="AK44" s="1339"/>
      <c r="AL44" s="1339"/>
      <c r="AM44" s="1339"/>
      <c r="AN44" s="1339"/>
      <c r="AO44" s="1339"/>
      <c r="AP44" s="1339"/>
      <c r="AQ44" s="1339"/>
      <c r="AR44" s="561"/>
    </row>
    <row r="45" spans="1:52" ht="12.95" customHeight="1" x14ac:dyDescent="0.15">
      <c r="A45" s="556"/>
      <c r="B45" s="1339"/>
      <c r="C45" s="1339"/>
      <c r="D45" s="1339"/>
      <c r="E45" s="1339"/>
      <c r="F45" s="1339"/>
      <c r="G45" s="1339"/>
      <c r="H45" s="1339"/>
      <c r="I45" s="1339"/>
      <c r="J45" s="1339"/>
      <c r="K45" s="1339"/>
      <c r="L45" s="1339"/>
      <c r="M45" s="1339"/>
      <c r="N45" s="1339"/>
      <c r="O45" s="1339"/>
      <c r="P45" s="1339"/>
      <c r="Q45" s="1339"/>
      <c r="R45" s="1339"/>
      <c r="S45" s="1339"/>
      <c r="T45" s="1339"/>
      <c r="U45" s="1339"/>
      <c r="V45" s="1339"/>
      <c r="W45" s="1339"/>
      <c r="X45" s="1339"/>
      <c r="Y45" s="1339"/>
      <c r="Z45" s="1339"/>
      <c r="AA45" s="1339"/>
      <c r="AB45" s="1339"/>
      <c r="AC45" s="1339"/>
      <c r="AD45" s="1339"/>
      <c r="AE45" s="1339"/>
      <c r="AF45" s="1339"/>
      <c r="AG45" s="1339"/>
      <c r="AH45" s="1339"/>
      <c r="AI45" s="1339"/>
      <c r="AJ45" s="1339"/>
      <c r="AK45" s="1339"/>
      <c r="AL45" s="1339"/>
      <c r="AM45" s="1339"/>
      <c r="AN45" s="1339"/>
      <c r="AO45" s="1339"/>
      <c r="AP45" s="1339"/>
      <c r="AQ45" s="1339"/>
      <c r="AR45" s="561"/>
    </row>
    <row r="46" spans="1:52" x14ac:dyDescent="0.15">
      <c r="A46" s="556" t="s">
        <v>384</v>
      </c>
      <c r="B46" s="517"/>
      <c r="C46" s="517"/>
      <c r="D46" s="517"/>
      <c r="E46" s="517"/>
      <c r="F46" s="517"/>
      <c r="G46" s="517"/>
      <c r="H46" s="517"/>
      <c r="I46" s="575"/>
      <c r="J46" s="575"/>
      <c r="K46" s="575"/>
      <c r="L46" s="575"/>
      <c r="M46" s="575"/>
      <c r="N46" s="515"/>
      <c r="O46" s="515"/>
      <c r="P46" s="515"/>
      <c r="Q46" s="515"/>
      <c r="R46" s="515"/>
      <c r="S46" s="515"/>
      <c r="T46" s="515"/>
      <c r="U46" s="523"/>
      <c r="V46" s="523"/>
      <c r="W46" s="523"/>
      <c r="X46" s="523"/>
      <c r="Y46" s="523"/>
      <c r="Z46" s="523"/>
      <c r="AA46" s="523"/>
      <c r="AB46" s="523"/>
      <c r="AC46" s="523"/>
      <c r="AD46" s="523"/>
      <c r="AE46" s="523"/>
      <c r="AF46" s="523"/>
      <c r="AG46" s="523"/>
      <c r="AH46" s="523"/>
      <c r="AI46" s="523"/>
      <c r="AJ46" s="523"/>
      <c r="AK46" s="523"/>
      <c r="AL46" s="523"/>
      <c r="AM46" s="523"/>
      <c r="AN46" s="523"/>
      <c r="AO46" s="523"/>
      <c r="AP46" s="523"/>
      <c r="AQ46" s="523"/>
      <c r="AR46" s="561"/>
    </row>
    <row r="47" spans="1:52" ht="12.95" customHeight="1" x14ac:dyDescent="0.15">
      <c r="A47" s="556"/>
      <c r="B47" s="654" t="s">
        <v>385</v>
      </c>
      <c r="C47" s="984" t="s">
        <v>386</v>
      </c>
      <c r="D47" s="984"/>
      <c r="E47" s="984"/>
      <c r="F47" s="984"/>
      <c r="G47" s="984"/>
      <c r="H47" s="984"/>
      <c r="I47" s="984"/>
      <c r="J47" s="984"/>
      <c r="K47" s="984"/>
      <c r="L47" s="984"/>
      <c r="M47" s="984"/>
      <c r="N47" s="984"/>
      <c r="O47" s="984"/>
      <c r="P47" s="984"/>
      <c r="Q47" s="984"/>
      <c r="R47" s="984"/>
      <c r="S47" s="984"/>
      <c r="T47" s="984"/>
      <c r="U47" s="984"/>
      <c r="V47" s="984"/>
      <c r="W47" s="984"/>
      <c r="X47" s="984"/>
      <c r="Y47" s="984"/>
      <c r="Z47" s="984"/>
      <c r="AA47" s="984"/>
      <c r="AB47" s="984"/>
      <c r="AC47" s="517"/>
      <c r="AD47" s="517"/>
      <c r="AE47" s="517"/>
      <c r="AF47" s="517"/>
      <c r="AG47" s="517"/>
      <c r="AH47" s="517"/>
      <c r="AI47" s="517"/>
      <c r="AJ47" s="517"/>
      <c r="AK47" s="517"/>
      <c r="AL47" s="517"/>
      <c r="AM47" s="517"/>
      <c r="AN47" s="517"/>
      <c r="AO47" s="517"/>
      <c r="AP47" s="517"/>
      <c r="AQ47" s="517"/>
      <c r="AR47" s="561"/>
    </row>
    <row r="48" spans="1:52" ht="12.95" customHeight="1" x14ac:dyDescent="0.15">
      <c r="A48" s="556"/>
      <c r="B48" s="654" t="s">
        <v>385</v>
      </c>
      <c r="C48" s="984" t="s">
        <v>387</v>
      </c>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517"/>
      <c r="AC48" s="517"/>
      <c r="AD48" s="517"/>
      <c r="AE48" s="517"/>
      <c r="AF48" s="517"/>
      <c r="AG48" s="517"/>
      <c r="AH48" s="517"/>
      <c r="AI48" s="517"/>
      <c r="AJ48" s="517"/>
      <c r="AK48" s="517"/>
      <c r="AL48" s="517"/>
      <c r="AM48" s="517"/>
      <c r="AN48" s="517"/>
      <c r="AO48" s="517"/>
      <c r="AP48" s="517"/>
      <c r="AQ48" s="517"/>
      <c r="AR48" s="561"/>
    </row>
    <row r="49" spans="1:44" ht="14.25" thickBot="1" x14ac:dyDescent="0.2">
      <c r="A49" s="672"/>
      <c r="B49" s="539"/>
      <c r="C49" s="539"/>
      <c r="D49" s="539"/>
      <c r="E49" s="539"/>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673"/>
    </row>
  </sheetData>
  <sheetProtection password="E12F" sheet="1" objects="1" scenarios="1"/>
  <mergeCells count="135">
    <mergeCell ref="Q16:R16"/>
    <mergeCell ref="J15:L15"/>
    <mergeCell ref="X15:Z15"/>
    <mergeCell ref="AA15:AC15"/>
    <mergeCell ref="J16:L16"/>
    <mergeCell ref="X16:Z16"/>
    <mergeCell ref="AA16:AC16"/>
    <mergeCell ref="S15:W15"/>
    <mergeCell ref="AJ15:AN15"/>
    <mergeCell ref="S16:W16"/>
    <mergeCell ref="AJ16:AN16"/>
    <mergeCell ref="AH15:AI15"/>
    <mergeCell ref="AH16:AI16"/>
    <mergeCell ref="Q15:R15"/>
    <mergeCell ref="N15:P15"/>
    <mergeCell ref="N16:P16"/>
    <mergeCell ref="AE15:AG15"/>
    <mergeCell ref="AE16:AG16"/>
    <mergeCell ref="A1:E1"/>
    <mergeCell ref="AA10:AN10"/>
    <mergeCell ref="AJ4:AR4"/>
    <mergeCell ref="AA9:AQ9"/>
    <mergeCell ref="B44:AQ44"/>
    <mergeCell ref="B15:I15"/>
    <mergeCell ref="AO16:AQ16"/>
    <mergeCell ref="AO17:AQ17"/>
    <mergeCell ref="V21:AN21"/>
    <mergeCell ref="AO21:AQ21"/>
    <mergeCell ref="AO19:AQ19"/>
    <mergeCell ref="AO20:AQ20"/>
    <mergeCell ref="B34:U34"/>
    <mergeCell ref="B32:U33"/>
    <mergeCell ref="B21:U21"/>
    <mergeCell ref="V29:AQ29"/>
    <mergeCell ref="V35:AQ35"/>
    <mergeCell ref="B36:U37"/>
    <mergeCell ref="B35:U35"/>
    <mergeCell ref="V34:AQ34"/>
    <mergeCell ref="J14:AQ14"/>
    <mergeCell ref="A5:AQ5"/>
    <mergeCell ref="AG7:AK7"/>
    <mergeCell ref="AL7:AQ7"/>
    <mergeCell ref="AD42:AF42"/>
    <mergeCell ref="Y42:AC42"/>
    <mergeCell ref="J22:L22"/>
    <mergeCell ref="Q22:S22"/>
    <mergeCell ref="M22:P22"/>
    <mergeCell ref="AD22:AF22"/>
    <mergeCell ref="V42:X42"/>
    <mergeCell ref="V27:AQ27"/>
    <mergeCell ref="V37:Y37"/>
    <mergeCell ref="V36:Y36"/>
    <mergeCell ref="V38:AQ38"/>
    <mergeCell ref="B28:U28"/>
    <mergeCell ref="B25:I26"/>
    <mergeCell ref="J25:U25"/>
    <mergeCell ref="V25:AC25"/>
    <mergeCell ref="AD25:AG25"/>
    <mergeCell ref="AH25:AN25"/>
    <mergeCell ref="AO25:AQ25"/>
    <mergeCell ref="J26:U26"/>
    <mergeCell ref="V26:AN26"/>
    <mergeCell ref="AO26:AQ26"/>
    <mergeCell ref="N13:Z13"/>
    <mergeCell ref="AA13:AD13"/>
    <mergeCell ref="AE13:AQ13"/>
    <mergeCell ref="C47:AB47"/>
    <mergeCell ref="J24:U24"/>
    <mergeCell ref="V23:AN23"/>
    <mergeCell ref="V24:AN24"/>
    <mergeCell ref="AO36:AQ36"/>
    <mergeCell ref="V30:AN30"/>
    <mergeCell ref="AO37:AQ37"/>
    <mergeCell ref="AJ37:AN37"/>
    <mergeCell ref="B38:U38"/>
    <mergeCell ref="B40:U40"/>
    <mergeCell ref="J23:U23"/>
    <mergeCell ref="B13:I13"/>
    <mergeCell ref="B18:I18"/>
    <mergeCell ref="AD20:AF20"/>
    <mergeCell ref="B42:U42"/>
    <mergeCell ref="B27:U27"/>
    <mergeCell ref="AG42:AI42"/>
    <mergeCell ref="V19:AN19"/>
    <mergeCell ref="B17:I17"/>
    <mergeCell ref="Y20:AB20"/>
    <mergeCell ref="AK20:AN20"/>
    <mergeCell ref="C48:AA48"/>
    <mergeCell ref="AA17:AN17"/>
    <mergeCell ref="Z36:AN36"/>
    <mergeCell ref="T22:U22"/>
    <mergeCell ref="B45:AQ45"/>
    <mergeCell ref="V40:AQ40"/>
    <mergeCell ref="B39:U39"/>
    <mergeCell ref="V39:AQ39"/>
    <mergeCell ref="B41:U41"/>
    <mergeCell ref="AO42:AQ42"/>
    <mergeCell ref="AJ42:AN42"/>
    <mergeCell ref="V41:AQ41"/>
    <mergeCell ref="AO31:AQ31"/>
    <mergeCell ref="V32:AQ33"/>
    <mergeCell ref="AO30:AQ30"/>
    <mergeCell ref="V28:AQ28"/>
    <mergeCell ref="B29:U29"/>
    <mergeCell ref="Z37:AC37"/>
    <mergeCell ref="AD37:AH37"/>
    <mergeCell ref="AG22:AK22"/>
    <mergeCell ref="B30:U31"/>
    <mergeCell ref="V31:AN31"/>
    <mergeCell ref="X17:Z17"/>
    <mergeCell ref="J17:W17"/>
    <mergeCell ref="F1:L1"/>
    <mergeCell ref="B9:Z9"/>
    <mergeCell ref="B10:Z10"/>
    <mergeCell ref="B22:I22"/>
    <mergeCell ref="B23:I24"/>
    <mergeCell ref="B19:U19"/>
    <mergeCell ref="AO10:AQ10"/>
    <mergeCell ref="AO15:AQ15"/>
    <mergeCell ref="AO18:AQ18"/>
    <mergeCell ref="V22:AC22"/>
    <mergeCell ref="AO22:AQ22"/>
    <mergeCell ref="AO23:AQ23"/>
    <mergeCell ref="AO24:AQ24"/>
    <mergeCell ref="B20:U20"/>
    <mergeCell ref="B14:I14"/>
    <mergeCell ref="B16:I16"/>
    <mergeCell ref="AN1:AR1"/>
    <mergeCell ref="AH4:AI4"/>
    <mergeCell ref="J13:M13"/>
    <mergeCell ref="J18:AN18"/>
    <mergeCell ref="AL22:AN22"/>
    <mergeCell ref="AI6:AQ6"/>
    <mergeCell ref="AB7:AC7"/>
    <mergeCell ref="AE7:AF7"/>
  </mergeCells>
  <phoneticPr fontId="2"/>
  <conditionalFormatting sqref="AA17 J17:J18 V21 V27:V28 V30:V31 V34 Z36 AD37 AJ37 Y42 AJ42">
    <cfRule type="expression" dxfId="54" priority="1">
      <formula>J17=""</formula>
    </cfRule>
  </conditionalFormatting>
  <dataValidations count="4">
    <dataValidation type="custom" errorStyle="information" allowBlank="1" showInputMessage="1" showErrorMessage="1" error="（４）定格出力が（３）定格容量を上回らないよう修正願います。" sqref="X16:Y16" xr:uid="{F27BA1C5-4578-4CFC-9B20-4D7B4F767D99}">
      <formula1>X16&lt;X15</formula1>
    </dataValidation>
    <dataValidation type="list" allowBlank="1" showInputMessage="1" showErrorMessage="1" sqref="V28:AQ28" xr:uid="{BA7411BC-6A0A-4B44-A495-1E964F862C3C}">
      <formula1>"有,無"</formula1>
    </dataValidation>
    <dataValidation type="list" allowBlank="1" showInputMessage="1" sqref="V27:AQ27" xr:uid="{61CB9F2C-93A4-4DE9-8683-5A723D992A92}">
      <formula1>"無効電力制御機能,出力制御機能,その他(    )"</formula1>
    </dataValidation>
    <dataValidation type="list" allowBlank="1" showInputMessage="1" sqref="V34:AQ34" xr:uid="{CEBEB5A3-6D9C-4C3E-A86C-F5C26473DD9A}">
      <formula1>"電圧制御方式,電流制御方式,その他(    )"</formula1>
    </dataValidation>
  </dataValidations>
  <hyperlinks>
    <hyperlink ref="A1" location="はじめに!A1" display="＜はじめにへ" xr:uid="{CF2843F0-05E4-4C6F-ABE1-5F8560D3CBAC}"/>
    <hyperlink ref="A1:E1" location="入力シート!Print_Area" display="＜入力シートへ" xr:uid="{F71BA7CB-A6CE-46E6-82DB-5DEB9E23C37A}"/>
    <hyperlink ref="AN1:AR1" location="おわりに!Print_Area" display="おわりに＞" xr:uid="{DDC5F5C1-D9B8-4B68-9EFD-0D42D83197B1}"/>
  </hyperlinks>
  <pageMargins left="0.64" right="0.3" top="0.65" bottom="0.6" header="0.51200000000000001" footer="0.51200000000000001"/>
  <pageSetup paperSize="9" scale="8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 id="{7B42A148-052B-4267-9780-20045E46B21E}">
            <xm:f>入力シート!$E$70=1</xm:f>
            <x14:dxf>
              <fill>
                <patternFill>
                  <bgColor theme="0" tint="-0.24994659260841701"/>
                </patternFill>
              </fill>
            </x14:dxf>
          </x14:cfRule>
          <xm:sqref>M1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7304-1CCE-4FCA-B8C2-2691263A5740}">
  <sheetPr codeName="Sheet13">
    <pageSetUpPr fitToPage="1"/>
  </sheetPr>
  <dimension ref="A1:AT49"/>
  <sheetViews>
    <sheetView showGridLines="0" view="pageBreakPreview" zoomScale="80" zoomScaleNormal="100" zoomScaleSheetLayoutView="80" workbookViewId="0">
      <pane ySplit="1" topLeftCell="A8" activePane="bottomLeft" state="frozen"/>
      <selection sqref="A1:C1"/>
      <selection pane="bottomLeft" sqref="A1:E1"/>
    </sheetView>
  </sheetViews>
  <sheetFormatPr defaultColWidth="9" defaultRowHeight="13.5" x14ac:dyDescent="0.15"/>
  <cols>
    <col min="1" max="44" width="2.625" style="504" customWidth="1"/>
    <col min="45" max="16384" width="9" style="504"/>
  </cols>
  <sheetData>
    <row r="1" spans="1:44" ht="20.100000000000001" customHeight="1" thickBot="1" x14ac:dyDescent="0.2">
      <c r="A1" s="1105" t="s">
        <v>194</v>
      </c>
      <c r="B1" s="1105"/>
      <c r="C1" s="1105"/>
      <c r="D1" s="1105"/>
      <c r="E1" s="1105"/>
      <c r="F1" s="1106"/>
      <c r="G1" s="1106"/>
      <c r="H1" s="1106"/>
      <c r="I1" s="1106"/>
      <c r="J1" s="1106"/>
      <c r="K1" s="1106"/>
      <c r="L1" s="1106"/>
      <c r="M1" s="505" t="s">
        <v>195</v>
      </c>
      <c r="N1" s="202"/>
      <c r="O1" s="202"/>
      <c r="P1" s="202"/>
      <c r="Q1" s="202"/>
      <c r="R1" s="202"/>
      <c r="S1" s="202"/>
      <c r="T1" s="202"/>
      <c r="U1" s="506"/>
      <c r="V1" s="506"/>
      <c r="W1" s="506"/>
      <c r="X1" s="202"/>
      <c r="Y1" s="507"/>
      <c r="Z1" s="665"/>
      <c r="AA1" s="665"/>
      <c r="AB1" s="665"/>
      <c r="AC1" s="666"/>
      <c r="AD1" s="666"/>
      <c r="AE1" s="666"/>
      <c r="AF1" s="666"/>
      <c r="AG1" s="7"/>
      <c r="AN1" s="1414" t="s">
        <v>196</v>
      </c>
      <c r="AO1" s="1414"/>
      <c r="AP1" s="1414"/>
      <c r="AQ1" s="1414"/>
      <c r="AR1" s="1414"/>
    </row>
    <row r="2" spans="1:44" ht="14.25" thickTop="1" x14ac:dyDescent="0.15">
      <c r="A2" s="515"/>
      <c r="B2" s="515"/>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6" t="s">
        <v>282</v>
      </c>
    </row>
    <row r="3" spans="1:44" ht="14.25" thickBot="1" x14ac:dyDescent="0.2">
      <c r="A3" s="515"/>
      <c r="B3" s="515"/>
      <c r="C3" s="515"/>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15"/>
      <c r="AO3" s="515"/>
      <c r="AP3" s="515"/>
      <c r="AQ3" s="539"/>
      <c r="AR3" s="516"/>
    </row>
    <row r="4" spans="1:44" x14ac:dyDescent="0.15">
      <c r="A4" s="549"/>
      <c r="B4" s="550"/>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1415"/>
      <c r="AI4" s="1415"/>
      <c r="AJ4" s="1279" t="str">
        <f>IF(入力シート!E10="","",入力シート!E10)</f>
        <v/>
      </c>
      <c r="AK4" s="1279"/>
      <c r="AL4" s="1279"/>
      <c r="AM4" s="1279"/>
      <c r="AN4" s="1279"/>
      <c r="AO4" s="1279"/>
      <c r="AP4" s="1279"/>
      <c r="AQ4" s="1279"/>
      <c r="AR4" s="1280"/>
    </row>
    <row r="5" spans="1:44" ht="18.75" customHeight="1" x14ac:dyDescent="0.15">
      <c r="A5" s="1398" t="s">
        <v>341</v>
      </c>
      <c r="B5" s="1102"/>
      <c r="C5" s="1102"/>
      <c r="D5" s="1102"/>
      <c r="E5" s="1102"/>
      <c r="F5" s="1102"/>
      <c r="G5" s="1102"/>
      <c r="H5" s="1102"/>
      <c r="I5" s="1102"/>
      <c r="J5" s="1102"/>
      <c r="K5" s="1102"/>
      <c r="L5" s="1102"/>
      <c r="M5" s="1102"/>
      <c r="N5" s="1102"/>
      <c r="O5" s="1102"/>
      <c r="P5" s="1102"/>
      <c r="Q5" s="1102"/>
      <c r="R5" s="1102"/>
      <c r="S5" s="1102"/>
      <c r="T5" s="1102"/>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561"/>
    </row>
    <row r="6" spans="1:44" ht="22.5" customHeight="1" x14ac:dyDescent="0.15">
      <c r="A6" s="556"/>
      <c r="B6" s="515"/>
      <c r="C6" s="515"/>
      <c r="D6" s="515"/>
      <c r="E6" s="515"/>
      <c r="F6" s="515"/>
      <c r="G6" s="515"/>
      <c r="H6" s="515"/>
      <c r="I6" s="515"/>
      <c r="J6" s="515"/>
      <c r="K6" s="515"/>
      <c r="L6" s="515"/>
      <c r="M6" s="515"/>
      <c r="N6" s="515"/>
      <c r="O6" s="515"/>
      <c r="P6" s="515"/>
      <c r="Q6" s="515"/>
      <c r="R6" s="515"/>
      <c r="S6" s="515"/>
      <c r="T6" s="515"/>
      <c r="U6" s="515"/>
      <c r="V6" s="515"/>
      <c r="W6" s="515"/>
      <c r="X6" s="515"/>
      <c r="Y6" s="515"/>
      <c r="Z6" s="515"/>
      <c r="AA6" s="515"/>
      <c r="AB6" s="515" t="s">
        <v>342</v>
      </c>
      <c r="AD6" s="515"/>
      <c r="AE6" s="515"/>
      <c r="AF6" s="515"/>
      <c r="AG6" s="515"/>
      <c r="AH6" s="530"/>
      <c r="AI6" s="1209" t="str">
        <f>IF(入力シート!E19="","",入力シート!E19)</f>
        <v/>
      </c>
      <c r="AJ6" s="1209"/>
      <c r="AK6" s="1209"/>
      <c r="AL6" s="1418"/>
      <c r="AM6" s="1418"/>
      <c r="AN6" s="1418"/>
      <c r="AO6" s="1418"/>
      <c r="AP6" s="1418"/>
      <c r="AQ6" s="1418"/>
      <c r="AR6" s="561"/>
    </row>
    <row r="7" spans="1:44" ht="22.5" customHeight="1" x14ac:dyDescent="0.15">
      <c r="A7" s="556"/>
      <c r="B7" s="515"/>
      <c r="C7" s="515"/>
      <c r="D7" s="515"/>
      <c r="E7" s="515"/>
      <c r="F7" s="515"/>
      <c r="G7" s="515"/>
      <c r="H7" s="515"/>
      <c r="I7" s="515"/>
      <c r="J7" s="515"/>
      <c r="K7" s="515"/>
      <c r="L7" s="515"/>
      <c r="M7" s="515"/>
      <c r="N7" s="515"/>
      <c r="O7" s="515"/>
      <c r="P7" s="515"/>
      <c r="Q7" s="515"/>
      <c r="R7" s="515"/>
      <c r="S7" s="515"/>
      <c r="T7" s="515"/>
      <c r="U7" s="515"/>
      <c r="V7" s="668"/>
      <c r="W7" s="668"/>
      <c r="X7" s="668"/>
      <c r="Y7" s="668"/>
      <c r="Z7" s="668"/>
      <c r="AA7" s="668"/>
      <c r="AB7" s="1419" t="str">
        <f>IF('様式３（直流発電設備）② '!AF7="","",'様式３（直流発電設備）② '!AF7)</f>
        <v/>
      </c>
      <c r="AC7" s="1405"/>
      <c r="AD7" s="537" t="s">
        <v>144</v>
      </c>
      <c r="AE7" s="1405" t="str">
        <f>IF('様式３（直流発電設備）② '!AI7="","",'様式３（直流発電設備）② '!AI7)</f>
        <v/>
      </c>
      <c r="AF7" s="1405"/>
      <c r="AG7" s="1399" t="s">
        <v>287</v>
      </c>
      <c r="AH7" s="1399"/>
      <c r="AI7" s="1399"/>
      <c r="AJ7" s="1399"/>
      <c r="AK7" s="1400"/>
      <c r="AL7" s="1401" t="str">
        <f>IF(入力シート!E106="","",IF(入力シート!E106="選択してください","",入力シート!E106))</f>
        <v/>
      </c>
      <c r="AM7" s="1402"/>
      <c r="AN7" s="1402"/>
      <c r="AO7" s="1402"/>
      <c r="AP7" s="1402"/>
      <c r="AQ7" s="1403"/>
      <c r="AR7" s="669"/>
    </row>
    <row r="8" spans="1:44" ht="15" customHeight="1" x14ac:dyDescent="0.15">
      <c r="A8" s="556" t="s">
        <v>343</v>
      </c>
      <c r="B8" s="515"/>
      <c r="C8" s="515"/>
      <c r="D8" s="515"/>
      <c r="E8" s="515"/>
      <c r="F8" s="515"/>
      <c r="G8" s="515"/>
      <c r="H8" s="515"/>
      <c r="I8" s="515"/>
      <c r="J8" s="515"/>
      <c r="K8" s="515"/>
      <c r="L8" s="515"/>
      <c r="M8" s="515"/>
      <c r="N8" s="515"/>
      <c r="O8" s="515"/>
      <c r="P8" s="515"/>
      <c r="Q8" s="515"/>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61"/>
    </row>
    <row r="9" spans="1:44" ht="18.75" customHeight="1" x14ac:dyDescent="0.15">
      <c r="A9" s="556"/>
      <c r="B9" s="1321" t="s">
        <v>344</v>
      </c>
      <c r="C9" s="1114"/>
      <c r="D9" s="1114"/>
      <c r="E9" s="1114"/>
      <c r="F9" s="1114"/>
      <c r="G9" s="1114"/>
      <c r="H9" s="1114"/>
      <c r="I9" s="1114"/>
      <c r="J9" s="1114"/>
      <c r="K9" s="1114"/>
      <c r="L9" s="1114"/>
      <c r="M9" s="1114"/>
      <c r="N9" s="1114"/>
      <c r="O9" s="1114"/>
      <c r="P9" s="1114"/>
      <c r="Q9" s="1114"/>
      <c r="R9" s="1114"/>
      <c r="S9" s="1114"/>
      <c r="T9" s="1114"/>
      <c r="U9" s="1114"/>
      <c r="V9" s="1114"/>
      <c r="W9" s="1114"/>
      <c r="X9" s="1114"/>
      <c r="Y9" s="1114"/>
      <c r="Z9" s="1115"/>
      <c r="AA9" s="1055" t="s">
        <v>622</v>
      </c>
      <c r="AB9" s="975"/>
      <c r="AC9" s="975"/>
      <c r="AD9" s="975"/>
      <c r="AE9" s="975"/>
      <c r="AF9" s="975"/>
      <c r="AG9" s="975"/>
      <c r="AH9" s="975"/>
      <c r="AI9" s="975"/>
      <c r="AJ9" s="975"/>
      <c r="AK9" s="975"/>
      <c r="AL9" s="975"/>
      <c r="AM9" s="975"/>
      <c r="AN9" s="975"/>
      <c r="AO9" s="975"/>
      <c r="AP9" s="975"/>
      <c r="AQ9" s="1327"/>
      <c r="AR9" s="561"/>
    </row>
    <row r="10" spans="1:44" ht="18.75" customHeight="1" x14ac:dyDescent="0.15">
      <c r="A10" s="556"/>
      <c r="B10" s="1321" t="s">
        <v>345</v>
      </c>
      <c r="C10" s="1114"/>
      <c r="D10" s="1114"/>
      <c r="E10" s="1114"/>
      <c r="F10" s="1114"/>
      <c r="G10" s="1114"/>
      <c r="H10" s="1114"/>
      <c r="I10" s="1114"/>
      <c r="J10" s="1114"/>
      <c r="K10" s="1114"/>
      <c r="L10" s="1114"/>
      <c r="M10" s="1114"/>
      <c r="N10" s="1114"/>
      <c r="O10" s="1114"/>
      <c r="P10" s="1114"/>
      <c r="Q10" s="1114"/>
      <c r="R10" s="1114"/>
      <c r="S10" s="1114"/>
      <c r="T10" s="1114"/>
      <c r="U10" s="1114"/>
      <c r="V10" s="1114"/>
      <c r="W10" s="1114"/>
      <c r="X10" s="1114"/>
      <c r="Y10" s="1114"/>
      <c r="Z10" s="1115"/>
      <c r="AA10" s="1416">
        <f>IF(入力シート!E107="","",入力シート!E107)</f>
        <v>0</v>
      </c>
      <c r="AB10" s="1417"/>
      <c r="AC10" s="1417"/>
      <c r="AD10" s="1417"/>
      <c r="AE10" s="1417"/>
      <c r="AF10" s="1417"/>
      <c r="AG10" s="1417"/>
      <c r="AH10" s="1417"/>
      <c r="AI10" s="1417"/>
      <c r="AJ10" s="1417"/>
      <c r="AK10" s="1417"/>
      <c r="AL10" s="1417"/>
      <c r="AM10" s="1417"/>
      <c r="AN10" s="1417"/>
      <c r="AO10" s="975" t="s">
        <v>346</v>
      </c>
      <c r="AP10" s="975"/>
      <c r="AQ10" s="1327"/>
      <c r="AR10" s="561"/>
    </row>
    <row r="11" spans="1:44" x14ac:dyDescent="0.15">
      <c r="A11" s="556"/>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5"/>
      <c r="AO11" s="515"/>
      <c r="AP11" s="515"/>
      <c r="AQ11" s="515"/>
      <c r="AR11" s="561"/>
    </row>
    <row r="12" spans="1:44" ht="15" customHeight="1" x14ac:dyDescent="0.15">
      <c r="A12" s="556" t="s">
        <v>347</v>
      </c>
      <c r="B12" s="515"/>
      <c r="C12" s="515"/>
      <c r="D12" s="515"/>
      <c r="E12" s="515"/>
      <c r="F12" s="515"/>
      <c r="G12" s="515"/>
      <c r="H12" s="515"/>
      <c r="I12" s="515"/>
      <c r="J12" s="515"/>
      <c r="K12" s="515"/>
      <c r="L12" s="515"/>
      <c r="M12" s="515"/>
      <c r="N12" s="515"/>
      <c r="O12" s="515"/>
      <c r="P12" s="515"/>
      <c r="Q12" s="515"/>
      <c r="R12" s="515"/>
      <c r="S12" s="515"/>
      <c r="T12" s="515"/>
      <c r="U12" s="515"/>
      <c r="V12" s="517"/>
      <c r="W12" s="517"/>
      <c r="X12" s="517"/>
      <c r="Y12" s="517"/>
      <c r="Z12" s="517"/>
      <c r="AA12" s="517"/>
      <c r="AB12" s="517"/>
      <c r="AC12" s="515"/>
      <c r="AD12" s="515"/>
      <c r="AE12" s="515"/>
      <c r="AF12" s="515"/>
      <c r="AG12" s="515"/>
      <c r="AH12" s="515"/>
      <c r="AI12" s="515"/>
      <c r="AJ12" s="515"/>
      <c r="AK12" s="515"/>
      <c r="AL12" s="515"/>
      <c r="AM12" s="515"/>
      <c r="AN12" s="515"/>
      <c r="AO12" s="515"/>
      <c r="AP12" s="515"/>
      <c r="AQ12" s="515"/>
      <c r="AR12" s="561"/>
    </row>
    <row r="13" spans="1:44" ht="21" customHeight="1" x14ac:dyDescent="0.15">
      <c r="A13" s="556"/>
      <c r="B13" s="1321" t="s">
        <v>348</v>
      </c>
      <c r="C13" s="1114"/>
      <c r="D13" s="1114"/>
      <c r="E13" s="1114"/>
      <c r="F13" s="1114"/>
      <c r="G13" s="1114"/>
      <c r="H13" s="1114"/>
      <c r="I13" s="1115"/>
      <c r="J13" s="1321" t="s">
        <v>349</v>
      </c>
      <c r="K13" s="1114"/>
      <c r="L13" s="1114"/>
      <c r="M13" s="1114"/>
      <c r="N13" s="1114" t="str">
        <f>IF(入力シート!E108="","",入力シート!E108)</f>
        <v/>
      </c>
      <c r="O13" s="1114"/>
      <c r="P13" s="1114"/>
      <c r="Q13" s="1114"/>
      <c r="R13" s="1114"/>
      <c r="S13" s="1114"/>
      <c r="T13" s="1114"/>
      <c r="U13" s="1114"/>
      <c r="V13" s="1114"/>
      <c r="W13" s="1114"/>
      <c r="X13" s="1114"/>
      <c r="Y13" s="1114"/>
      <c r="Z13" s="1114"/>
      <c r="AA13" s="1114" t="s">
        <v>350</v>
      </c>
      <c r="AB13" s="1114"/>
      <c r="AC13" s="1114"/>
      <c r="AD13" s="1114"/>
      <c r="AE13" s="1114" t="str">
        <f>IF(入力シート!E109="","",入力シート!E109)</f>
        <v/>
      </c>
      <c r="AF13" s="1114"/>
      <c r="AG13" s="1114"/>
      <c r="AH13" s="1114"/>
      <c r="AI13" s="1114"/>
      <c r="AJ13" s="1114"/>
      <c r="AK13" s="1114"/>
      <c r="AL13" s="1114"/>
      <c r="AM13" s="1114"/>
      <c r="AN13" s="1114"/>
      <c r="AO13" s="1114"/>
      <c r="AP13" s="1114"/>
      <c r="AQ13" s="1115"/>
      <c r="AR13" s="561"/>
    </row>
    <row r="14" spans="1:44" ht="21" customHeight="1" x14ac:dyDescent="0.15">
      <c r="A14" s="556"/>
      <c r="B14" s="1321" t="s">
        <v>351</v>
      </c>
      <c r="C14" s="1114"/>
      <c r="D14" s="1114"/>
      <c r="E14" s="1114"/>
      <c r="F14" s="1114"/>
      <c r="G14" s="1114"/>
      <c r="H14" s="1114"/>
      <c r="I14" s="1115"/>
      <c r="J14" s="1055" t="str">
        <f>IF(入力シート!E110="","",IF(入力シート!E110="選択してください","",入力シート!E110))</f>
        <v/>
      </c>
      <c r="K14" s="975"/>
      <c r="L14" s="975"/>
      <c r="M14" s="975"/>
      <c r="N14" s="1354"/>
      <c r="O14" s="1354"/>
      <c r="P14" s="1354"/>
      <c r="Q14" s="1354"/>
      <c r="R14" s="1354"/>
      <c r="S14" s="1354"/>
      <c r="T14" s="1354"/>
      <c r="U14" s="1354"/>
      <c r="V14" s="1271"/>
      <c r="W14" s="1271"/>
      <c r="X14" s="1271"/>
      <c r="Y14" s="1271"/>
      <c r="Z14" s="1271"/>
      <c r="AA14" s="1271"/>
      <c r="AB14" s="1271"/>
      <c r="AC14" s="975"/>
      <c r="AD14" s="975"/>
      <c r="AE14" s="975"/>
      <c r="AF14" s="975"/>
      <c r="AG14" s="975"/>
      <c r="AH14" s="975"/>
      <c r="AI14" s="975"/>
      <c r="AJ14" s="975"/>
      <c r="AK14" s="975"/>
      <c r="AL14" s="975"/>
      <c r="AM14" s="975"/>
      <c r="AN14" s="975"/>
      <c r="AO14" s="975"/>
      <c r="AP14" s="975"/>
      <c r="AQ14" s="1327"/>
      <c r="AR14" s="561"/>
    </row>
    <row r="15" spans="1:44" ht="21" customHeight="1" x14ac:dyDescent="0.15">
      <c r="A15" s="556"/>
      <c r="B15" s="1321" t="s">
        <v>352</v>
      </c>
      <c r="C15" s="1114"/>
      <c r="D15" s="1114"/>
      <c r="E15" s="1114"/>
      <c r="F15" s="1114"/>
      <c r="G15" s="1114"/>
      <c r="H15" s="1114"/>
      <c r="I15" s="1328"/>
      <c r="J15" s="1321"/>
      <c r="K15" s="1114"/>
      <c r="L15" s="1114"/>
      <c r="M15" s="579"/>
      <c r="N15" s="1114" t="s">
        <v>624</v>
      </c>
      <c r="O15" s="1114"/>
      <c r="P15" s="1114"/>
      <c r="Q15" s="1404" t="s">
        <v>155</v>
      </c>
      <c r="R15" s="1404"/>
      <c r="S15" s="1405" t="str">
        <f>IF(入力シート!H112="","",入力シート!H112)</f>
        <v/>
      </c>
      <c r="T15" s="1405"/>
      <c r="U15" s="1405"/>
      <c r="V15" s="1405"/>
      <c r="W15" s="1405"/>
      <c r="X15" s="1114" t="s">
        <v>625</v>
      </c>
      <c r="Y15" s="1114"/>
      <c r="Z15" s="1115"/>
      <c r="AA15" s="1321"/>
      <c r="AB15" s="1114"/>
      <c r="AC15" s="1114"/>
      <c r="AD15" s="579"/>
      <c r="AE15" s="1114" t="s">
        <v>626</v>
      </c>
      <c r="AF15" s="1114"/>
      <c r="AG15" s="1114"/>
      <c r="AH15" s="1404" t="s">
        <v>706</v>
      </c>
      <c r="AI15" s="1404"/>
      <c r="AJ15" s="1405" t="str">
        <f>IF(入力シート!H111="","",入力シート!H111)</f>
        <v/>
      </c>
      <c r="AK15" s="1405"/>
      <c r="AL15" s="1405"/>
      <c r="AM15" s="1405"/>
      <c r="AN15" s="1405"/>
      <c r="AO15" s="975" t="s">
        <v>353</v>
      </c>
      <c r="AP15" s="975"/>
      <c r="AQ15" s="1327"/>
      <c r="AR15" s="561"/>
    </row>
    <row r="16" spans="1:44" ht="21" customHeight="1" x14ac:dyDescent="0.15">
      <c r="A16" s="556"/>
      <c r="B16" s="1321" t="s">
        <v>354</v>
      </c>
      <c r="C16" s="1114"/>
      <c r="D16" s="1114"/>
      <c r="E16" s="1114"/>
      <c r="F16" s="1114"/>
      <c r="G16" s="1114"/>
      <c r="H16" s="1114"/>
      <c r="I16" s="1328"/>
      <c r="J16" s="1321"/>
      <c r="K16" s="1114"/>
      <c r="L16" s="1114"/>
      <c r="M16" s="579"/>
      <c r="N16" s="1114" t="s">
        <v>624</v>
      </c>
      <c r="O16" s="1114"/>
      <c r="P16" s="1114"/>
      <c r="Q16" s="1404" t="s">
        <v>155</v>
      </c>
      <c r="R16" s="1404"/>
      <c r="S16" s="1405" t="str">
        <f>IF(入力シート!H105="","",入力シート!H105)</f>
        <v/>
      </c>
      <c r="T16" s="1405"/>
      <c r="U16" s="1405"/>
      <c r="V16" s="1405"/>
      <c r="W16" s="1405"/>
      <c r="X16" s="1365" t="s">
        <v>379</v>
      </c>
      <c r="Y16" s="1365"/>
      <c r="Z16" s="1366"/>
      <c r="AA16" s="1321"/>
      <c r="AB16" s="1114"/>
      <c r="AC16" s="1114"/>
      <c r="AD16" s="579"/>
      <c r="AE16" s="1114" t="s">
        <v>626</v>
      </c>
      <c r="AF16" s="1114"/>
      <c r="AG16" s="1114"/>
      <c r="AH16" s="1404" t="s">
        <v>706</v>
      </c>
      <c r="AI16" s="1404"/>
      <c r="AJ16" s="1406" t="str">
        <f>IF(入力シート!H104="","",入力シート!H104)</f>
        <v/>
      </c>
      <c r="AK16" s="1406"/>
      <c r="AL16" s="1406"/>
      <c r="AM16" s="1406"/>
      <c r="AN16" s="1406"/>
      <c r="AO16" s="975" t="s">
        <v>355</v>
      </c>
      <c r="AP16" s="975"/>
      <c r="AQ16" s="1327"/>
      <c r="AR16" s="561"/>
    </row>
    <row r="17" spans="1:46" ht="21" customHeight="1" x14ac:dyDescent="0.15">
      <c r="A17" s="556"/>
      <c r="B17" s="1321" t="s">
        <v>356</v>
      </c>
      <c r="C17" s="1114"/>
      <c r="D17" s="1114"/>
      <c r="E17" s="1114"/>
      <c r="F17" s="1114"/>
      <c r="G17" s="1114"/>
      <c r="H17" s="1114"/>
      <c r="I17" s="1328"/>
      <c r="J17" s="1130"/>
      <c r="K17" s="1275"/>
      <c r="L17" s="1275"/>
      <c r="M17" s="1275"/>
      <c r="N17" s="1275"/>
      <c r="O17" s="1275"/>
      <c r="P17" s="1275"/>
      <c r="Q17" s="1275"/>
      <c r="R17" s="1275"/>
      <c r="S17" s="1275"/>
      <c r="T17" s="1275"/>
      <c r="U17" s="1275"/>
      <c r="V17" s="1275"/>
      <c r="W17" s="1275"/>
      <c r="X17" s="975" t="s">
        <v>357</v>
      </c>
      <c r="Y17" s="975"/>
      <c r="Z17" s="1327"/>
      <c r="AA17" s="1275"/>
      <c r="AB17" s="1275"/>
      <c r="AC17" s="1275"/>
      <c r="AD17" s="1275"/>
      <c r="AE17" s="1275"/>
      <c r="AF17" s="1275"/>
      <c r="AG17" s="1275"/>
      <c r="AH17" s="1275"/>
      <c r="AI17" s="1275"/>
      <c r="AJ17" s="1275"/>
      <c r="AK17" s="1275"/>
      <c r="AL17" s="1275"/>
      <c r="AM17" s="1275"/>
      <c r="AN17" s="1275"/>
      <c r="AO17" s="975" t="s">
        <v>355</v>
      </c>
      <c r="AP17" s="975"/>
      <c r="AQ17" s="1327"/>
      <c r="AR17" s="561"/>
    </row>
    <row r="18" spans="1:46" ht="21" customHeight="1" x14ac:dyDescent="0.15">
      <c r="A18" s="556"/>
      <c r="B18" s="1321" t="s">
        <v>358</v>
      </c>
      <c r="C18" s="1114"/>
      <c r="D18" s="1114"/>
      <c r="E18" s="1114"/>
      <c r="F18" s="1114"/>
      <c r="G18" s="1114"/>
      <c r="H18" s="1114"/>
      <c r="I18" s="1328"/>
      <c r="J18" s="1330"/>
      <c r="K18" s="1331"/>
      <c r="L18" s="1331"/>
      <c r="M18" s="1331"/>
      <c r="N18" s="1331"/>
      <c r="O18" s="1331"/>
      <c r="P18" s="1331"/>
      <c r="Q18" s="1331"/>
      <c r="R18" s="1331"/>
      <c r="S18" s="1331"/>
      <c r="T18" s="1331"/>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975" t="s">
        <v>359</v>
      </c>
      <c r="AP18" s="975"/>
      <c r="AQ18" s="1327"/>
      <c r="AR18" s="561"/>
    </row>
    <row r="19" spans="1:46" ht="21" customHeight="1" x14ac:dyDescent="0.15">
      <c r="A19" s="556"/>
      <c r="B19" s="1321" t="s">
        <v>360</v>
      </c>
      <c r="C19" s="1114"/>
      <c r="D19" s="1114"/>
      <c r="E19" s="1114"/>
      <c r="F19" s="1114"/>
      <c r="G19" s="1114"/>
      <c r="H19" s="1114"/>
      <c r="I19" s="1114"/>
      <c r="J19" s="1114"/>
      <c r="K19" s="1114"/>
      <c r="L19" s="1114"/>
      <c r="M19" s="1114"/>
      <c r="N19" s="1114"/>
      <c r="O19" s="1114"/>
      <c r="P19" s="1114"/>
      <c r="Q19" s="1114"/>
      <c r="R19" s="1114"/>
      <c r="S19" s="1114"/>
      <c r="T19" s="1114"/>
      <c r="U19" s="1115"/>
      <c r="V19" s="1190" t="str">
        <f>IF(入力シート!E113="","",入力シート!E113)</f>
        <v/>
      </c>
      <c r="W19" s="1377"/>
      <c r="X19" s="1377"/>
      <c r="Y19" s="1377"/>
      <c r="Z19" s="1377"/>
      <c r="AA19" s="1377"/>
      <c r="AB19" s="1377"/>
      <c r="AC19" s="1377"/>
      <c r="AD19" s="1377"/>
      <c r="AE19" s="1377"/>
      <c r="AF19" s="1377"/>
      <c r="AG19" s="1377"/>
      <c r="AH19" s="1377"/>
      <c r="AI19" s="1377"/>
      <c r="AJ19" s="1377"/>
      <c r="AK19" s="1377"/>
      <c r="AL19" s="1377"/>
      <c r="AM19" s="1377"/>
      <c r="AN19" s="1377"/>
      <c r="AO19" s="975" t="s">
        <v>361</v>
      </c>
      <c r="AP19" s="975"/>
      <c r="AQ19" s="1327"/>
      <c r="AR19" s="561"/>
    </row>
    <row r="20" spans="1:46" ht="21" customHeight="1" x14ac:dyDescent="0.15">
      <c r="A20" s="556"/>
      <c r="B20" s="1321" t="s">
        <v>362</v>
      </c>
      <c r="C20" s="1114"/>
      <c r="D20" s="1114"/>
      <c r="E20" s="1114"/>
      <c r="F20" s="1114"/>
      <c r="G20" s="1114"/>
      <c r="H20" s="1114"/>
      <c r="I20" s="1114"/>
      <c r="J20" s="1114"/>
      <c r="K20" s="1114"/>
      <c r="L20" s="1114"/>
      <c r="M20" s="1114"/>
      <c r="N20" s="1114"/>
      <c r="O20" s="1114"/>
      <c r="P20" s="1114"/>
      <c r="Q20" s="1114"/>
      <c r="R20" s="1114"/>
      <c r="S20" s="1114"/>
      <c r="T20" s="1114"/>
      <c r="U20" s="1115"/>
      <c r="V20" s="535"/>
      <c r="W20" s="591"/>
      <c r="X20" s="591"/>
      <c r="Y20" s="1378" t="str">
        <f>IF(入力シート!E114="","",入力シート!E114)</f>
        <v/>
      </c>
      <c r="Z20" s="1378"/>
      <c r="AA20" s="1378"/>
      <c r="AB20" s="1378"/>
      <c r="AC20" s="591" t="s">
        <v>143</v>
      </c>
      <c r="AD20" s="975" t="s">
        <v>144</v>
      </c>
      <c r="AE20" s="975"/>
      <c r="AF20" s="975"/>
      <c r="AG20" s="591"/>
      <c r="AH20" s="591"/>
      <c r="AI20" s="591"/>
      <c r="AJ20" s="591"/>
      <c r="AK20" s="1379" t="str">
        <f>IF(入力シート!H114="","",入力シート!H114)</f>
        <v/>
      </c>
      <c r="AL20" s="1379"/>
      <c r="AM20" s="1379"/>
      <c r="AN20" s="1379"/>
      <c r="AO20" s="975" t="s">
        <v>361</v>
      </c>
      <c r="AP20" s="975"/>
      <c r="AQ20" s="1327"/>
      <c r="AR20" s="561"/>
    </row>
    <row r="21" spans="1:46" ht="21" customHeight="1" x14ac:dyDescent="0.15">
      <c r="A21" s="556"/>
      <c r="B21" s="1321" t="s">
        <v>363</v>
      </c>
      <c r="C21" s="1114"/>
      <c r="D21" s="1114"/>
      <c r="E21" s="1114"/>
      <c r="F21" s="1114"/>
      <c r="G21" s="1114"/>
      <c r="H21" s="1114"/>
      <c r="I21" s="1114"/>
      <c r="J21" s="1114"/>
      <c r="K21" s="1114"/>
      <c r="L21" s="1114"/>
      <c r="M21" s="1114"/>
      <c r="N21" s="1114"/>
      <c r="O21" s="1114"/>
      <c r="P21" s="1114"/>
      <c r="Q21" s="1114"/>
      <c r="R21" s="1114"/>
      <c r="S21" s="1114"/>
      <c r="T21" s="1114"/>
      <c r="U21" s="1115"/>
      <c r="V21" s="1197"/>
      <c r="W21" s="1198"/>
      <c r="X21" s="1198"/>
      <c r="Y21" s="1198"/>
      <c r="Z21" s="1198"/>
      <c r="AA21" s="1198"/>
      <c r="AB21" s="1198"/>
      <c r="AC21" s="1198"/>
      <c r="AD21" s="1198"/>
      <c r="AE21" s="1198"/>
      <c r="AF21" s="1198"/>
      <c r="AG21" s="1198"/>
      <c r="AH21" s="1198"/>
      <c r="AI21" s="1198"/>
      <c r="AJ21" s="1198"/>
      <c r="AK21" s="1198"/>
      <c r="AL21" s="1198"/>
      <c r="AM21" s="1198"/>
      <c r="AN21" s="1198"/>
      <c r="AO21" s="1067" t="s">
        <v>364</v>
      </c>
      <c r="AP21" s="1067"/>
      <c r="AQ21" s="1199"/>
      <c r="AR21" s="561"/>
    </row>
    <row r="22" spans="1:46" ht="21" customHeight="1" x14ac:dyDescent="0.15">
      <c r="A22" s="556"/>
      <c r="B22" s="1090" t="s">
        <v>365</v>
      </c>
      <c r="C22" s="1091"/>
      <c r="D22" s="1091"/>
      <c r="E22" s="1091"/>
      <c r="F22" s="1091"/>
      <c r="G22" s="1091"/>
      <c r="H22" s="1091"/>
      <c r="I22" s="1091"/>
      <c r="J22" s="1412" t="str">
        <f>IF(入力シート!E116="","",入力シート!E116)</f>
        <v/>
      </c>
      <c r="K22" s="1413"/>
      <c r="L22" s="1413"/>
      <c r="M22" s="1067" t="s">
        <v>366</v>
      </c>
      <c r="N22" s="1067"/>
      <c r="O22" s="1067"/>
      <c r="P22" s="1067"/>
      <c r="Q22" s="1195" t="str">
        <f>IF(入力シート!H116="","",入力シート!H116)</f>
        <v/>
      </c>
      <c r="R22" s="1195"/>
      <c r="S22" s="1195"/>
      <c r="T22" s="1067" t="s">
        <v>364</v>
      </c>
      <c r="U22" s="1199"/>
      <c r="V22" s="1066" t="s">
        <v>367</v>
      </c>
      <c r="W22" s="1067"/>
      <c r="X22" s="1067"/>
      <c r="Y22" s="1067"/>
      <c r="Z22" s="1067"/>
      <c r="AA22" s="1067"/>
      <c r="AB22" s="1067"/>
      <c r="AC22" s="1199"/>
      <c r="AD22" s="1110" t="str">
        <f>IF(入力シート!E115="","",入力シート!E115)</f>
        <v/>
      </c>
      <c r="AE22" s="1195"/>
      <c r="AF22" s="1195"/>
      <c r="AG22" s="1067" t="s">
        <v>368</v>
      </c>
      <c r="AH22" s="1067"/>
      <c r="AI22" s="1067"/>
      <c r="AJ22" s="1067"/>
      <c r="AK22" s="1067"/>
      <c r="AL22" s="1195" t="str">
        <f>IF(入力シート!H115="","",入力シート!H115)</f>
        <v/>
      </c>
      <c r="AM22" s="1195"/>
      <c r="AN22" s="1195"/>
      <c r="AO22" s="1067" t="s">
        <v>364</v>
      </c>
      <c r="AP22" s="1067"/>
      <c r="AQ22" s="1199"/>
      <c r="AR22" s="561"/>
    </row>
    <row r="23" spans="1:46" ht="21" customHeight="1" x14ac:dyDescent="0.15">
      <c r="A23" s="556"/>
      <c r="B23" s="1322" t="s">
        <v>369</v>
      </c>
      <c r="C23" s="1323"/>
      <c r="D23" s="1323"/>
      <c r="E23" s="1323"/>
      <c r="F23" s="1323"/>
      <c r="G23" s="1323"/>
      <c r="H23" s="1323"/>
      <c r="I23" s="1409"/>
      <c r="J23" s="1410" t="s">
        <v>370</v>
      </c>
      <c r="K23" s="1411"/>
      <c r="L23" s="1411"/>
      <c r="M23" s="1411"/>
      <c r="N23" s="1411"/>
      <c r="O23" s="1411"/>
      <c r="P23" s="1411"/>
      <c r="Q23" s="1411"/>
      <c r="R23" s="1411"/>
      <c r="S23" s="1411"/>
      <c r="T23" s="1411"/>
      <c r="U23" s="1411"/>
      <c r="V23" s="1373" t="str">
        <f>IF(入力シート!E117="","",入力シート!E117)</f>
        <v/>
      </c>
      <c r="W23" s="1374"/>
      <c r="X23" s="1374"/>
      <c r="Y23" s="1374"/>
      <c r="Z23" s="1374"/>
      <c r="AA23" s="1374"/>
      <c r="AB23" s="1374"/>
      <c r="AC23" s="1374"/>
      <c r="AD23" s="1374"/>
      <c r="AE23" s="1374"/>
      <c r="AF23" s="1374"/>
      <c r="AG23" s="1374"/>
      <c r="AH23" s="1374"/>
      <c r="AI23" s="1374"/>
      <c r="AJ23" s="1374"/>
      <c r="AK23" s="1374"/>
      <c r="AL23" s="1374"/>
      <c r="AM23" s="1374"/>
      <c r="AN23" s="1374"/>
      <c r="AO23" s="1067" t="s">
        <v>371</v>
      </c>
      <c r="AP23" s="1067"/>
      <c r="AQ23" s="1199"/>
      <c r="AR23" s="561"/>
      <c r="AT23"/>
    </row>
    <row r="24" spans="1:46" ht="21" customHeight="1" x14ac:dyDescent="0.15">
      <c r="A24" s="556"/>
      <c r="B24" s="1324"/>
      <c r="C24" s="1325"/>
      <c r="D24" s="1325"/>
      <c r="E24" s="1325"/>
      <c r="F24" s="1325"/>
      <c r="G24" s="1325"/>
      <c r="H24" s="1325"/>
      <c r="I24" s="1325"/>
      <c r="J24" s="1375" t="s">
        <v>372</v>
      </c>
      <c r="K24" s="1375"/>
      <c r="L24" s="1375"/>
      <c r="M24" s="1375"/>
      <c r="N24" s="1375"/>
      <c r="O24" s="1375"/>
      <c r="P24" s="1375"/>
      <c r="Q24" s="1375"/>
      <c r="R24" s="1375"/>
      <c r="S24" s="1375"/>
      <c r="T24" s="1375"/>
      <c r="U24" s="1375"/>
      <c r="V24" s="1373" t="str">
        <f>IF(入力シート!E118="","",入力シート!E118)</f>
        <v/>
      </c>
      <c r="W24" s="1374"/>
      <c r="X24" s="1374"/>
      <c r="Y24" s="1374"/>
      <c r="Z24" s="1374"/>
      <c r="AA24" s="1374"/>
      <c r="AB24" s="1374"/>
      <c r="AC24" s="1374"/>
      <c r="AD24" s="1374"/>
      <c r="AE24" s="1374"/>
      <c r="AF24" s="1374"/>
      <c r="AG24" s="1374"/>
      <c r="AH24" s="1374"/>
      <c r="AI24" s="1374"/>
      <c r="AJ24" s="1374"/>
      <c r="AK24" s="1374"/>
      <c r="AL24" s="1374"/>
      <c r="AM24" s="1374"/>
      <c r="AN24" s="1374"/>
      <c r="AO24" s="1067" t="s">
        <v>371</v>
      </c>
      <c r="AP24" s="1067"/>
      <c r="AQ24" s="1199"/>
      <c r="AR24" s="561"/>
    </row>
    <row r="25" spans="1:46" ht="21" customHeight="1" x14ac:dyDescent="0.15">
      <c r="A25" s="928"/>
      <c r="B25" s="1322" t="s">
        <v>916</v>
      </c>
      <c r="C25" s="1323"/>
      <c r="D25" s="1323"/>
      <c r="E25" s="1323"/>
      <c r="F25" s="1323"/>
      <c r="G25" s="1323"/>
      <c r="H25" s="1323"/>
      <c r="I25" s="1409"/>
      <c r="J25" s="1410" t="s">
        <v>912</v>
      </c>
      <c r="K25" s="1411"/>
      <c r="L25" s="1411"/>
      <c r="M25" s="1411"/>
      <c r="N25" s="1411"/>
      <c r="O25" s="1411"/>
      <c r="P25" s="1411"/>
      <c r="Q25" s="1411"/>
      <c r="R25" s="1411"/>
      <c r="S25" s="1411"/>
      <c r="T25" s="1411"/>
      <c r="U25" s="1411"/>
      <c r="V25" s="1393" t="str">
        <f>IF(入力シート!E119="","",入力シート!E119)</f>
        <v/>
      </c>
      <c r="W25" s="1394"/>
      <c r="X25" s="1394"/>
      <c r="Y25" s="1394"/>
      <c r="Z25" s="1394"/>
      <c r="AA25" s="1394"/>
      <c r="AB25" s="1394"/>
      <c r="AC25" s="1394"/>
      <c r="AD25" s="1067" t="s">
        <v>366</v>
      </c>
      <c r="AE25" s="1067"/>
      <c r="AF25" s="1067"/>
      <c r="AG25" s="1067"/>
      <c r="AH25" s="1394" t="str">
        <f>IF(入力シート!H119="","",入力シート!H119)</f>
        <v/>
      </c>
      <c r="AI25" s="1394"/>
      <c r="AJ25" s="1394"/>
      <c r="AK25" s="1394"/>
      <c r="AL25" s="1394"/>
      <c r="AM25" s="1394"/>
      <c r="AN25" s="1394"/>
      <c r="AO25" s="1067" t="s">
        <v>364</v>
      </c>
      <c r="AP25" s="1067"/>
      <c r="AQ25" s="1199"/>
      <c r="AR25" s="561"/>
    </row>
    <row r="26" spans="1:46" ht="21" customHeight="1" x14ac:dyDescent="0.15">
      <c r="A26" s="928"/>
      <c r="B26" s="1324"/>
      <c r="C26" s="1325"/>
      <c r="D26" s="1325"/>
      <c r="E26" s="1325"/>
      <c r="F26" s="1325"/>
      <c r="G26" s="1325"/>
      <c r="H26" s="1325"/>
      <c r="I26" s="1325"/>
      <c r="J26" s="1375" t="s">
        <v>913</v>
      </c>
      <c r="K26" s="1375"/>
      <c r="L26" s="1375"/>
      <c r="M26" s="1375"/>
      <c r="N26" s="1375"/>
      <c r="O26" s="1375"/>
      <c r="P26" s="1375"/>
      <c r="Q26" s="1375"/>
      <c r="R26" s="1375"/>
      <c r="S26" s="1375"/>
      <c r="T26" s="1375"/>
      <c r="U26" s="1375"/>
      <c r="V26" s="1373" t="str">
        <f>IF(入力シート!E120="","",入力シート!E120)</f>
        <v/>
      </c>
      <c r="W26" s="1374"/>
      <c r="X26" s="1374"/>
      <c r="Y26" s="1374"/>
      <c r="Z26" s="1374"/>
      <c r="AA26" s="1374"/>
      <c r="AB26" s="1374"/>
      <c r="AC26" s="1374"/>
      <c r="AD26" s="1374"/>
      <c r="AE26" s="1374"/>
      <c r="AF26" s="1374"/>
      <c r="AG26" s="1374"/>
      <c r="AH26" s="1374"/>
      <c r="AI26" s="1374"/>
      <c r="AJ26" s="1374"/>
      <c r="AK26" s="1374"/>
      <c r="AL26" s="1374"/>
      <c r="AM26" s="1374"/>
      <c r="AN26" s="1374"/>
      <c r="AO26" s="1067" t="s">
        <v>364</v>
      </c>
      <c r="AP26" s="1067"/>
      <c r="AQ26" s="1199"/>
      <c r="AR26" s="561"/>
    </row>
    <row r="27" spans="1:46" ht="33" customHeight="1" x14ac:dyDescent="0.15">
      <c r="A27" s="556"/>
      <c r="B27" s="1321" t="s">
        <v>917</v>
      </c>
      <c r="C27" s="1114"/>
      <c r="D27" s="1114"/>
      <c r="E27" s="1114"/>
      <c r="F27" s="1114"/>
      <c r="G27" s="1114"/>
      <c r="H27" s="1114"/>
      <c r="I27" s="1114"/>
      <c r="J27" s="1114"/>
      <c r="K27" s="1114"/>
      <c r="L27" s="1114"/>
      <c r="M27" s="1114"/>
      <c r="N27" s="1114"/>
      <c r="O27" s="1114"/>
      <c r="P27" s="1114"/>
      <c r="Q27" s="1114"/>
      <c r="R27" s="1114"/>
      <c r="S27" s="1114"/>
      <c r="T27" s="1114"/>
      <c r="U27" s="1115"/>
      <c r="V27" s="1380"/>
      <c r="W27" s="1381"/>
      <c r="X27" s="1381"/>
      <c r="Y27" s="1381"/>
      <c r="Z27" s="1381"/>
      <c r="AA27" s="1381"/>
      <c r="AB27" s="1381"/>
      <c r="AC27" s="1382"/>
      <c r="AD27" s="1382"/>
      <c r="AE27" s="1382"/>
      <c r="AF27" s="1382"/>
      <c r="AG27" s="1382"/>
      <c r="AH27" s="1382"/>
      <c r="AI27" s="1382"/>
      <c r="AJ27" s="1382"/>
      <c r="AK27" s="1382"/>
      <c r="AL27" s="1382"/>
      <c r="AM27" s="1382"/>
      <c r="AN27" s="1382"/>
      <c r="AO27" s="1382"/>
      <c r="AP27" s="1382"/>
      <c r="AQ27" s="1382"/>
      <c r="AR27" s="561"/>
    </row>
    <row r="28" spans="1:46" ht="21" customHeight="1" x14ac:dyDescent="0.15">
      <c r="A28" s="556"/>
      <c r="B28" s="1364" t="s">
        <v>930</v>
      </c>
      <c r="C28" s="1365"/>
      <c r="D28" s="1365"/>
      <c r="E28" s="1365"/>
      <c r="F28" s="1365"/>
      <c r="G28" s="1365"/>
      <c r="H28" s="1365"/>
      <c r="I28" s="1365"/>
      <c r="J28" s="1365"/>
      <c r="K28" s="1365"/>
      <c r="L28" s="1365"/>
      <c r="M28" s="1365"/>
      <c r="N28" s="1365"/>
      <c r="O28" s="1365"/>
      <c r="P28" s="1365"/>
      <c r="Q28" s="1365"/>
      <c r="R28" s="1365"/>
      <c r="S28" s="1365"/>
      <c r="T28" s="1365"/>
      <c r="U28" s="1366"/>
      <c r="V28" s="1358"/>
      <c r="W28" s="1359"/>
      <c r="X28" s="1359"/>
      <c r="Y28" s="1359"/>
      <c r="Z28" s="1359"/>
      <c r="AA28" s="1359"/>
      <c r="AB28" s="1359"/>
      <c r="AC28" s="1359"/>
      <c r="AD28" s="1359"/>
      <c r="AE28" s="1359"/>
      <c r="AF28" s="1359"/>
      <c r="AG28" s="1359"/>
      <c r="AH28" s="1359"/>
      <c r="AI28" s="1359"/>
      <c r="AJ28" s="1359"/>
      <c r="AK28" s="1359"/>
      <c r="AL28" s="1359"/>
      <c r="AM28" s="1359"/>
      <c r="AN28" s="1359"/>
      <c r="AO28" s="1359"/>
      <c r="AP28" s="1359"/>
      <c r="AQ28" s="1360"/>
      <c r="AR28" s="561"/>
    </row>
    <row r="29" spans="1:46" ht="21" customHeight="1" x14ac:dyDescent="0.15">
      <c r="A29" s="556"/>
      <c r="B29" s="1321" t="s">
        <v>919</v>
      </c>
      <c r="C29" s="1114"/>
      <c r="D29" s="1114"/>
      <c r="E29" s="1114"/>
      <c r="F29" s="1114"/>
      <c r="G29" s="1114"/>
      <c r="H29" s="1114"/>
      <c r="I29" s="1114"/>
      <c r="J29" s="1114"/>
      <c r="K29" s="1114"/>
      <c r="L29" s="1114"/>
      <c r="M29" s="1114"/>
      <c r="N29" s="1114"/>
      <c r="O29" s="1114"/>
      <c r="P29" s="1114"/>
      <c r="Q29" s="1114"/>
      <c r="R29" s="1114"/>
      <c r="S29" s="1114"/>
      <c r="T29" s="1114"/>
      <c r="U29" s="1115"/>
      <c r="V29" s="1179" t="s">
        <v>373</v>
      </c>
      <c r="W29" s="1179"/>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561"/>
    </row>
    <row r="30" spans="1:46" ht="21" customHeight="1" x14ac:dyDescent="0.15">
      <c r="A30" s="556"/>
      <c r="B30" s="1364" t="s">
        <v>920</v>
      </c>
      <c r="C30" s="1365"/>
      <c r="D30" s="1365"/>
      <c r="E30" s="1365"/>
      <c r="F30" s="1365"/>
      <c r="G30" s="1365"/>
      <c r="H30" s="1365"/>
      <c r="I30" s="1365"/>
      <c r="J30" s="1365"/>
      <c r="K30" s="1365"/>
      <c r="L30" s="1365"/>
      <c r="M30" s="1365"/>
      <c r="N30" s="1365"/>
      <c r="O30" s="1365"/>
      <c r="P30" s="1365"/>
      <c r="Q30" s="1365"/>
      <c r="R30" s="1365"/>
      <c r="S30" s="1365"/>
      <c r="T30" s="1365"/>
      <c r="U30" s="1366"/>
      <c r="V30" s="1336"/>
      <c r="W30" s="1337"/>
      <c r="X30" s="1337"/>
      <c r="Y30" s="1337"/>
      <c r="Z30" s="1337"/>
      <c r="AA30" s="1337"/>
      <c r="AB30" s="1337"/>
      <c r="AC30" s="1337"/>
      <c r="AD30" s="1337"/>
      <c r="AE30" s="1337"/>
      <c r="AF30" s="1337"/>
      <c r="AG30" s="1337"/>
      <c r="AH30" s="1337"/>
      <c r="AI30" s="1337"/>
      <c r="AJ30" s="1337"/>
      <c r="AK30" s="1337"/>
      <c r="AL30" s="1337"/>
      <c r="AM30" s="1337"/>
      <c r="AN30" s="1337"/>
      <c r="AO30" s="1356" t="s">
        <v>361</v>
      </c>
      <c r="AP30" s="1356"/>
      <c r="AQ30" s="1357"/>
      <c r="AR30" s="561"/>
    </row>
    <row r="31" spans="1:46" ht="21" customHeight="1" x14ac:dyDescent="0.15">
      <c r="A31" s="556"/>
      <c r="B31" s="1367"/>
      <c r="C31" s="1368"/>
      <c r="D31" s="1368"/>
      <c r="E31" s="1368"/>
      <c r="F31" s="1368"/>
      <c r="G31" s="1368"/>
      <c r="H31" s="1368"/>
      <c r="I31" s="1368"/>
      <c r="J31" s="1368"/>
      <c r="K31" s="1368"/>
      <c r="L31" s="1368"/>
      <c r="M31" s="1368"/>
      <c r="N31" s="1368"/>
      <c r="O31" s="1368"/>
      <c r="P31" s="1368"/>
      <c r="Q31" s="1368"/>
      <c r="R31" s="1368"/>
      <c r="S31" s="1368"/>
      <c r="T31" s="1368"/>
      <c r="U31" s="1369"/>
      <c r="V31" s="1370"/>
      <c r="W31" s="1363"/>
      <c r="X31" s="1363"/>
      <c r="Y31" s="1363"/>
      <c r="Z31" s="1363"/>
      <c r="AA31" s="1363"/>
      <c r="AB31" s="1363"/>
      <c r="AC31" s="1363"/>
      <c r="AD31" s="1363"/>
      <c r="AE31" s="1363"/>
      <c r="AF31" s="1363"/>
      <c r="AG31" s="1363"/>
      <c r="AH31" s="1363"/>
      <c r="AI31" s="1363"/>
      <c r="AJ31" s="1363"/>
      <c r="AK31" s="1363"/>
      <c r="AL31" s="1363"/>
      <c r="AM31" s="1363"/>
      <c r="AN31" s="1363"/>
      <c r="AO31" s="1350" t="s">
        <v>374</v>
      </c>
      <c r="AP31" s="1350"/>
      <c r="AQ31" s="1351"/>
      <c r="AR31" s="561"/>
    </row>
    <row r="32" spans="1:46" ht="21" customHeight="1" x14ac:dyDescent="0.15">
      <c r="A32" s="556"/>
      <c r="B32" s="1364" t="s">
        <v>921</v>
      </c>
      <c r="C32" s="1365"/>
      <c r="D32" s="1365"/>
      <c r="E32" s="1365"/>
      <c r="F32" s="1365"/>
      <c r="G32" s="1365"/>
      <c r="H32" s="1365"/>
      <c r="I32" s="1365"/>
      <c r="J32" s="1365"/>
      <c r="K32" s="1365"/>
      <c r="L32" s="1365"/>
      <c r="M32" s="1365"/>
      <c r="N32" s="1365"/>
      <c r="O32" s="1365"/>
      <c r="P32" s="1365"/>
      <c r="Q32" s="1365"/>
      <c r="R32" s="1365"/>
      <c r="S32" s="1365"/>
      <c r="T32" s="1365"/>
      <c r="U32" s="1366"/>
      <c r="V32" s="1152" t="str">
        <f>IF(入力シート!E121="","",IF(入力シート!E121="選択してください","",入力シート!E121))</f>
        <v/>
      </c>
      <c r="W32" s="1153"/>
      <c r="X32" s="1153"/>
      <c r="Y32" s="1153"/>
      <c r="Z32" s="1153"/>
      <c r="AA32" s="1153"/>
      <c r="AB32" s="1153"/>
      <c r="AC32" s="1153"/>
      <c r="AD32" s="1153"/>
      <c r="AE32" s="1153"/>
      <c r="AF32" s="1153"/>
      <c r="AG32" s="1153"/>
      <c r="AH32" s="1153"/>
      <c r="AI32" s="1153"/>
      <c r="AJ32" s="1153"/>
      <c r="AK32" s="1153"/>
      <c r="AL32" s="1153"/>
      <c r="AM32" s="1153"/>
      <c r="AN32" s="1153"/>
      <c r="AO32" s="1271"/>
      <c r="AP32" s="1271"/>
      <c r="AQ32" s="1352"/>
      <c r="AR32" s="561"/>
    </row>
    <row r="33" spans="1:44" ht="21" customHeight="1" x14ac:dyDescent="0.15">
      <c r="A33" s="556"/>
      <c r="B33" s="1367"/>
      <c r="C33" s="1368"/>
      <c r="D33" s="1368"/>
      <c r="E33" s="1368"/>
      <c r="F33" s="1368"/>
      <c r="G33" s="1368"/>
      <c r="H33" s="1368"/>
      <c r="I33" s="1368"/>
      <c r="J33" s="1368"/>
      <c r="K33" s="1368"/>
      <c r="L33" s="1368"/>
      <c r="M33" s="1368"/>
      <c r="N33" s="1368"/>
      <c r="O33" s="1368"/>
      <c r="P33" s="1368"/>
      <c r="Q33" s="1368"/>
      <c r="R33" s="1368"/>
      <c r="S33" s="1368"/>
      <c r="T33" s="1368"/>
      <c r="U33" s="1369"/>
      <c r="V33" s="1353"/>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5"/>
      <c r="AR33" s="561"/>
    </row>
    <row r="34" spans="1:44" ht="21" customHeight="1" x14ac:dyDescent="0.15">
      <c r="A34" s="556"/>
      <c r="B34" s="1321" t="s">
        <v>922</v>
      </c>
      <c r="C34" s="1114"/>
      <c r="D34" s="1114"/>
      <c r="E34" s="1114"/>
      <c r="F34" s="1114"/>
      <c r="G34" s="1114"/>
      <c r="H34" s="1114"/>
      <c r="I34" s="1114"/>
      <c r="J34" s="1114"/>
      <c r="K34" s="1114"/>
      <c r="L34" s="1114"/>
      <c r="M34" s="1114"/>
      <c r="N34" s="1114"/>
      <c r="O34" s="1114"/>
      <c r="P34" s="1114"/>
      <c r="Q34" s="1114"/>
      <c r="R34" s="1114"/>
      <c r="S34" s="1114"/>
      <c r="T34" s="1114"/>
      <c r="U34" s="1115"/>
      <c r="V34" s="1407"/>
      <c r="W34" s="1407"/>
      <c r="X34" s="1407"/>
      <c r="Y34" s="1407"/>
      <c r="Z34" s="1407"/>
      <c r="AA34" s="1407"/>
      <c r="AB34" s="1407"/>
      <c r="AC34" s="1407"/>
      <c r="AD34" s="1407"/>
      <c r="AE34" s="1407"/>
      <c r="AF34" s="1407"/>
      <c r="AG34" s="1407"/>
      <c r="AH34" s="1407"/>
      <c r="AI34" s="1407"/>
      <c r="AJ34" s="1407"/>
      <c r="AK34" s="1407"/>
      <c r="AL34" s="1407"/>
      <c r="AM34" s="1407"/>
      <c r="AN34" s="1407"/>
      <c r="AO34" s="1407"/>
      <c r="AP34" s="1407"/>
      <c r="AQ34" s="1407"/>
      <c r="AR34" s="561"/>
    </row>
    <row r="35" spans="1:44" ht="21" customHeight="1" x14ac:dyDescent="0.15">
      <c r="A35" s="556"/>
      <c r="B35" s="1321" t="s">
        <v>923</v>
      </c>
      <c r="C35" s="1114"/>
      <c r="D35" s="1114"/>
      <c r="E35" s="1114"/>
      <c r="F35" s="1114"/>
      <c r="G35" s="1114"/>
      <c r="H35" s="1114"/>
      <c r="I35" s="1114"/>
      <c r="J35" s="1114"/>
      <c r="K35" s="1114"/>
      <c r="L35" s="1114"/>
      <c r="M35" s="1114"/>
      <c r="N35" s="1114"/>
      <c r="O35" s="1114"/>
      <c r="P35" s="1114"/>
      <c r="Q35" s="1114"/>
      <c r="R35" s="1114"/>
      <c r="S35" s="1114"/>
      <c r="T35" s="1114"/>
      <c r="U35" s="1115"/>
      <c r="V35" s="1179" t="str">
        <f>IF(入力シート!E122="","",IF(入力シート!E122="選択してください","",入力シート!E122))</f>
        <v/>
      </c>
      <c r="W35" s="1179"/>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561"/>
    </row>
    <row r="36" spans="1:44" ht="21" customHeight="1" x14ac:dyDescent="0.15">
      <c r="A36" s="556"/>
      <c r="B36" s="1101" t="s">
        <v>925</v>
      </c>
      <c r="C36" s="1101"/>
      <c r="D36" s="1101"/>
      <c r="E36" s="1101"/>
      <c r="F36" s="1101"/>
      <c r="G36" s="1101"/>
      <c r="H36" s="1101"/>
      <c r="I36" s="1101"/>
      <c r="J36" s="1101"/>
      <c r="K36" s="1101"/>
      <c r="L36" s="1101"/>
      <c r="M36" s="1101"/>
      <c r="N36" s="1101"/>
      <c r="O36" s="1101"/>
      <c r="P36" s="1101"/>
      <c r="Q36" s="1101"/>
      <c r="R36" s="1101"/>
      <c r="S36" s="1101"/>
      <c r="T36" s="1101"/>
      <c r="U36" s="1101"/>
      <c r="V36" s="1386" t="s">
        <v>375</v>
      </c>
      <c r="W36" s="1387"/>
      <c r="X36" s="1387"/>
      <c r="Y36" s="1388"/>
      <c r="Z36" s="1336"/>
      <c r="AA36" s="1337"/>
      <c r="AB36" s="1337"/>
      <c r="AC36" s="1337"/>
      <c r="AD36" s="1337"/>
      <c r="AE36" s="1337"/>
      <c r="AF36" s="1337"/>
      <c r="AG36" s="1337"/>
      <c r="AH36" s="1337"/>
      <c r="AI36" s="1337"/>
      <c r="AJ36" s="1337"/>
      <c r="AK36" s="1337"/>
      <c r="AL36" s="1337"/>
      <c r="AM36" s="1337"/>
      <c r="AN36" s="1337"/>
      <c r="AO36" s="1356" t="s">
        <v>361</v>
      </c>
      <c r="AP36" s="1356"/>
      <c r="AQ36" s="1357"/>
      <c r="AR36" s="561"/>
    </row>
    <row r="37" spans="1:44" ht="21" customHeight="1" x14ac:dyDescent="0.15">
      <c r="A37" s="556"/>
      <c r="B37" s="1101"/>
      <c r="C37" s="1101"/>
      <c r="D37" s="1101"/>
      <c r="E37" s="1101"/>
      <c r="F37" s="1101"/>
      <c r="G37" s="1101"/>
      <c r="H37" s="1101"/>
      <c r="I37" s="1101"/>
      <c r="J37" s="1101"/>
      <c r="K37" s="1101"/>
      <c r="L37" s="1101"/>
      <c r="M37" s="1101"/>
      <c r="N37" s="1101"/>
      <c r="O37" s="1101"/>
      <c r="P37" s="1101"/>
      <c r="Q37" s="1101"/>
      <c r="R37" s="1101"/>
      <c r="S37" s="1101"/>
      <c r="T37" s="1101"/>
      <c r="U37" s="1101"/>
      <c r="V37" s="1383" t="s">
        <v>376</v>
      </c>
      <c r="W37" s="1384"/>
      <c r="X37" s="1384"/>
      <c r="Y37" s="1385"/>
      <c r="Z37" s="1361" t="s">
        <v>336</v>
      </c>
      <c r="AA37" s="1362"/>
      <c r="AB37" s="1362"/>
      <c r="AC37" s="1362"/>
      <c r="AD37" s="1363"/>
      <c r="AE37" s="1363"/>
      <c r="AF37" s="1363"/>
      <c r="AG37" s="1363"/>
      <c r="AH37" s="1363"/>
      <c r="AI37" s="671" t="s">
        <v>377</v>
      </c>
      <c r="AJ37" s="1363"/>
      <c r="AK37" s="1363"/>
      <c r="AL37" s="1363"/>
      <c r="AM37" s="1363"/>
      <c r="AN37" s="1363"/>
      <c r="AO37" s="1354" t="s">
        <v>361</v>
      </c>
      <c r="AP37" s="1354"/>
      <c r="AQ37" s="1355"/>
      <c r="AR37" s="561"/>
    </row>
    <row r="38" spans="1:44" ht="21" customHeight="1" x14ac:dyDescent="0.15">
      <c r="A38" s="556"/>
      <c r="B38" s="1101" t="s">
        <v>924</v>
      </c>
      <c r="C38" s="1101"/>
      <c r="D38" s="1101"/>
      <c r="E38" s="1101"/>
      <c r="F38" s="1101"/>
      <c r="G38" s="1101"/>
      <c r="H38" s="1101"/>
      <c r="I38" s="1101"/>
      <c r="J38" s="1101"/>
      <c r="K38" s="1101"/>
      <c r="L38" s="1101"/>
      <c r="M38" s="1101"/>
      <c r="N38" s="1101"/>
      <c r="O38" s="1101"/>
      <c r="P38" s="1101"/>
      <c r="Q38" s="1101"/>
      <c r="R38" s="1101"/>
      <c r="S38" s="1101"/>
      <c r="T38" s="1101"/>
      <c r="U38" s="1101"/>
      <c r="V38" s="1389"/>
      <c r="W38" s="1390"/>
      <c r="X38" s="1390"/>
      <c r="Y38" s="1390"/>
      <c r="Z38" s="1390"/>
      <c r="AA38" s="1390"/>
      <c r="AB38" s="1390"/>
      <c r="AC38" s="1390"/>
      <c r="AD38" s="1390"/>
      <c r="AE38" s="1390"/>
      <c r="AF38" s="1390"/>
      <c r="AG38" s="1390"/>
      <c r="AH38" s="1390"/>
      <c r="AI38" s="1390"/>
      <c r="AJ38" s="1390"/>
      <c r="AK38" s="1390"/>
      <c r="AL38" s="1390"/>
      <c r="AM38" s="1390"/>
      <c r="AN38" s="1390"/>
      <c r="AO38" s="1391"/>
      <c r="AP38" s="1391"/>
      <c r="AQ38" s="1392"/>
      <c r="AR38" s="561"/>
    </row>
    <row r="39" spans="1:44" ht="21" customHeight="1" x14ac:dyDescent="0.15">
      <c r="A39" s="556"/>
      <c r="B39" s="1101" t="s">
        <v>926</v>
      </c>
      <c r="C39" s="1101"/>
      <c r="D39" s="1101"/>
      <c r="E39" s="1101"/>
      <c r="F39" s="1101"/>
      <c r="G39" s="1101"/>
      <c r="H39" s="1101"/>
      <c r="I39" s="1101"/>
      <c r="J39" s="1101"/>
      <c r="K39" s="1101"/>
      <c r="L39" s="1101"/>
      <c r="M39" s="1101"/>
      <c r="N39" s="1101"/>
      <c r="O39" s="1101"/>
      <c r="P39" s="1101"/>
      <c r="Q39" s="1101"/>
      <c r="R39" s="1101"/>
      <c r="S39" s="1101"/>
      <c r="T39" s="1101"/>
      <c r="U39" s="1101"/>
      <c r="V39" s="1344"/>
      <c r="W39" s="1345"/>
      <c r="X39" s="1345"/>
      <c r="Y39" s="1345"/>
      <c r="Z39" s="1345"/>
      <c r="AA39" s="1345"/>
      <c r="AB39" s="1345"/>
      <c r="AC39" s="1345"/>
      <c r="AD39" s="1345"/>
      <c r="AE39" s="1345"/>
      <c r="AF39" s="1345"/>
      <c r="AG39" s="1345"/>
      <c r="AH39" s="1345"/>
      <c r="AI39" s="1345"/>
      <c r="AJ39" s="1345"/>
      <c r="AK39" s="1345"/>
      <c r="AL39" s="1345"/>
      <c r="AM39" s="1345"/>
      <c r="AN39" s="1345"/>
      <c r="AO39" s="1345"/>
      <c r="AP39" s="1345"/>
      <c r="AQ39" s="1346"/>
      <c r="AR39" s="561"/>
    </row>
    <row r="40" spans="1:44" ht="21" customHeight="1" x14ac:dyDescent="0.15">
      <c r="A40" s="556"/>
      <c r="B40" s="1092" t="s">
        <v>927</v>
      </c>
      <c r="C40" s="1093"/>
      <c r="D40" s="1093"/>
      <c r="E40" s="1093"/>
      <c r="F40" s="1093"/>
      <c r="G40" s="1093"/>
      <c r="H40" s="1093"/>
      <c r="I40" s="1347"/>
      <c r="J40" s="1347"/>
      <c r="K40" s="1347"/>
      <c r="L40" s="1347"/>
      <c r="M40" s="1347"/>
      <c r="N40" s="1347"/>
      <c r="O40" s="1347"/>
      <c r="P40" s="1347"/>
      <c r="Q40" s="1347"/>
      <c r="R40" s="1347"/>
      <c r="S40" s="1347"/>
      <c r="T40" s="1347"/>
      <c r="U40" s="1348"/>
      <c r="V40" s="1340"/>
      <c r="W40" s="1341"/>
      <c r="X40" s="1341"/>
      <c r="Y40" s="1341"/>
      <c r="Z40" s="1341"/>
      <c r="AA40" s="1341"/>
      <c r="AB40" s="1341"/>
      <c r="AC40" s="1342"/>
      <c r="AD40" s="1342"/>
      <c r="AE40" s="1342"/>
      <c r="AF40" s="1342"/>
      <c r="AG40" s="1342"/>
      <c r="AH40" s="1342"/>
      <c r="AI40" s="1342"/>
      <c r="AJ40" s="1342"/>
      <c r="AK40" s="1342"/>
      <c r="AL40" s="1342"/>
      <c r="AM40" s="1342"/>
      <c r="AN40" s="1342"/>
      <c r="AO40" s="1342"/>
      <c r="AP40" s="1342"/>
      <c r="AQ40" s="1343"/>
      <c r="AR40" s="561"/>
    </row>
    <row r="41" spans="1:44" ht="21" customHeight="1" x14ac:dyDescent="0.15">
      <c r="A41" s="556"/>
      <c r="B41" s="1092" t="s">
        <v>928</v>
      </c>
      <c r="C41" s="1093"/>
      <c r="D41" s="1093"/>
      <c r="E41" s="1093"/>
      <c r="F41" s="1093"/>
      <c r="G41" s="1093"/>
      <c r="H41" s="1093"/>
      <c r="I41" s="1347"/>
      <c r="J41" s="1347"/>
      <c r="K41" s="1347"/>
      <c r="L41" s="1347"/>
      <c r="M41" s="1347"/>
      <c r="N41" s="1347"/>
      <c r="O41" s="1347"/>
      <c r="P41" s="1347"/>
      <c r="Q41" s="1347"/>
      <c r="R41" s="1347"/>
      <c r="S41" s="1347"/>
      <c r="T41" s="1347"/>
      <c r="U41" s="1348"/>
      <c r="V41" s="1340"/>
      <c r="W41" s="1341"/>
      <c r="X41" s="1341"/>
      <c r="Y41" s="1341"/>
      <c r="Z41" s="1341"/>
      <c r="AA41" s="1341"/>
      <c r="AB41" s="1341"/>
      <c r="AC41" s="1342"/>
      <c r="AD41" s="1342"/>
      <c r="AE41" s="1342"/>
      <c r="AF41" s="1342"/>
      <c r="AG41" s="1342"/>
      <c r="AH41" s="1342"/>
      <c r="AI41" s="1342"/>
      <c r="AJ41" s="1342"/>
      <c r="AK41" s="1342"/>
      <c r="AL41" s="1342"/>
      <c r="AM41" s="1342"/>
      <c r="AN41" s="1342"/>
      <c r="AO41" s="1342"/>
      <c r="AP41" s="1342"/>
      <c r="AQ41" s="1343"/>
      <c r="AR41" s="561"/>
    </row>
    <row r="42" spans="1:44" ht="21" customHeight="1" x14ac:dyDescent="0.15">
      <c r="A42" s="556"/>
      <c r="B42" s="1376" t="s">
        <v>929</v>
      </c>
      <c r="C42" s="1376"/>
      <c r="D42" s="1376"/>
      <c r="E42" s="1376"/>
      <c r="F42" s="1376"/>
      <c r="G42" s="1376"/>
      <c r="H42" s="1376"/>
      <c r="I42" s="1376"/>
      <c r="J42" s="1376"/>
      <c r="K42" s="1376"/>
      <c r="L42" s="1376"/>
      <c r="M42" s="1376"/>
      <c r="N42" s="1376"/>
      <c r="O42" s="1376"/>
      <c r="P42" s="1376"/>
      <c r="Q42" s="1376"/>
      <c r="R42" s="1376"/>
      <c r="S42" s="1376"/>
      <c r="T42" s="1376"/>
      <c r="U42" s="1376"/>
      <c r="V42" s="1321" t="s">
        <v>378</v>
      </c>
      <c r="W42" s="1114"/>
      <c r="X42" s="1114"/>
      <c r="Y42" s="1349" t="str">
        <f>IF(入力シート!H104="","",入力シート!H104)</f>
        <v/>
      </c>
      <c r="Z42" s="1349"/>
      <c r="AA42" s="1349"/>
      <c r="AB42" s="1349"/>
      <c r="AC42" s="1349"/>
      <c r="AD42" s="1377" t="s">
        <v>379</v>
      </c>
      <c r="AE42" s="1377"/>
      <c r="AF42" s="1377"/>
      <c r="AG42" s="1321" t="s">
        <v>380</v>
      </c>
      <c r="AH42" s="1114"/>
      <c r="AI42" s="1114"/>
      <c r="AJ42" s="1408" t="str">
        <f>IF(OR(入力シート!E132="",入力シート!E107="",入力シート!H104=""),"",ROUNDDOWN(入力シート!E132/(入力シート!E107*入力シート!H104),0))</f>
        <v/>
      </c>
      <c r="AK42" s="1408"/>
      <c r="AL42" s="1408"/>
      <c r="AM42" s="1408"/>
      <c r="AN42" s="1408"/>
      <c r="AO42" s="1134" t="s">
        <v>381</v>
      </c>
      <c r="AP42" s="1134"/>
      <c r="AQ42" s="1135"/>
      <c r="AR42" s="561"/>
    </row>
    <row r="43" spans="1:44" ht="21" customHeight="1" x14ac:dyDescent="0.15">
      <c r="A43" s="556"/>
      <c r="B43" s="530" t="s">
        <v>382</v>
      </c>
      <c r="C43" s="530"/>
      <c r="D43" s="530"/>
      <c r="E43" s="530"/>
      <c r="F43" s="530"/>
      <c r="G43" s="530"/>
      <c r="H43" s="530"/>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61"/>
    </row>
    <row r="44" spans="1:44" ht="27" customHeight="1" x14ac:dyDescent="0.15">
      <c r="A44" s="556"/>
      <c r="B44" s="1339" t="s">
        <v>383</v>
      </c>
      <c r="C44" s="1339"/>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c r="AF44" s="1339"/>
      <c r="AG44" s="1339"/>
      <c r="AH44" s="1339"/>
      <c r="AI44" s="1339"/>
      <c r="AJ44" s="1339"/>
      <c r="AK44" s="1339"/>
      <c r="AL44" s="1339"/>
      <c r="AM44" s="1339"/>
      <c r="AN44" s="1339"/>
      <c r="AO44" s="1339"/>
      <c r="AP44" s="1339"/>
      <c r="AQ44" s="1339"/>
      <c r="AR44" s="561"/>
    </row>
    <row r="45" spans="1:44" ht="12.95" customHeight="1" x14ac:dyDescent="0.15">
      <c r="A45" s="556"/>
      <c r="B45" s="1339"/>
      <c r="C45" s="1339"/>
      <c r="D45" s="1339"/>
      <c r="E45" s="1339"/>
      <c r="F45" s="1339"/>
      <c r="G45" s="1339"/>
      <c r="H45" s="1339"/>
      <c r="I45" s="1339"/>
      <c r="J45" s="1339"/>
      <c r="K45" s="1339"/>
      <c r="L45" s="1339"/>
      <c r="M45" s="1339"/>
      <c r="N45" s="1339"/>
      <c r="O45" s="1339"/>
      <c r="P45" s="1339"/>
      <c r="Q45" s="1339"/>
      <c r="R45" s="1339"/>
      <c r="S45" s="1339"/>
      <c r="T45" s="1339"/>
      <c r="U45" s="1339"/>
      <c r="V45" s="1339"/>
      <c r="W45" s="1339"/>
      <c r="X45" s="1339"/>
      <c r="Y45" s="1339"/>
      <c r="Z45" s="1339"/>
      <c r="AA45" s="1339"/>
      <c r="AB45" s="1339"/>
      <c r="AC45" s="1339"/>
      <c r="AD45" s="1339"/>
      <c r="AE45" s="1339"/>
      <c r="AF45" s="1339"/>
      <c r="AG45" s="1339"/>
      <c r="AH45" s="1339"/>
      <c r="AI45" s="1339"/>
      <c r="AJ45" s="1339"/>
      <c r="AK45" s="1339"/>
      <c r="AL45" s="1339"/>
      <c r="AM45" s="1339"/>
      <c r="AN45" s="1339"/>
      <c r="AO45" s="1339"/>
      <c r="AP45" s="1339"/>
      <c r="AQ45" s="1339"/>
      <c r="AR45" s="561"/>
    </row>
    <row r="46" spans="1:44" x14ac:dyDescent="0.15">
      <c r="A46" s="556" t="s">
        <v>384</v>
      </c>
      <c r="B46" s="517"/>
      <c r="C46" s="517"/>
      <c r="D46" s="517"/>
      <c r="E46" s="517"/>
      <c r="F46" s="517"/>
      <c r="G46" s="517"/>
      <c r="H46" s="517"/>
      <c r="I46" s="575"/>
      <c r="J46" s="575"/>
      <c r="K46" s="575"/>
      <c r="L46" s="575"/>
      <c r="M46" s="575"/>
      <c r="N46" s="515"/>
      <c r="O46" s="515"/>
      <c r="P46" s="515"/>
      <c r="Q46" s="515"/>
      <c r="R46" s="515"/>
      <c r="S46" s="515"/>
      <c r="T46" s="515"/>
      <c r="U46" s="523"/>
      <c r="V46" s="523"/>
      <c r="W46" s="523"/>
      <c r="X46" s="523"/>
      <c r="Y46" s="523"/>
      <c r="Z46" s="523"/>
      <c r="AA46" s="523"/>
      <c r="AB46" s="523"/>
      <c r="AC46" s="523"/>
      <c r="AD46" s="523"/>
      <c r="AE46" s="523"/>
      <c r="AF46" s="523"/>
      <c r="AG46" s="523"/>
      <c r="AH46" s="523"/>
      <c r="AI46" s="523"/>
      <c r="AJ46" s="523"/>
      <c r="AK46" s="523"/>
      <c r="AL46" s="523"/>
      <c r="AM46" s="523"/>
      <c r="AN46" s="523"/>
      <c r="AO46" s="523"/>
      <c r="AP46" s="523"/>
      <c r="AQ46" s="523"/>
      <c r="AR46" s="561"/>
    </row>
    <row r="47" spans="1:44" ht="12.95" customHeight="1" x14ac:dyDescent="0.15">
      <c r="A47" s="556"/>
      <c r="B47" s="654" t="s">
        <v>385</v>
      </c>
      <c r="C47" s="984" t="s">
        <v>386</v>
      </c>
      <c r="D47" s="984"/>
      <c r="E47" s="984"/>
      <c r="F47" s="984"/>
      <c r="G47" s="984"/>
      <c r="H47" s="984"/>
      <c r="I47" s="984"/>
      <c r="J47" s="984"/>
      <c r="K47" s="984"/>
      <c r="L47" s="984"/>
      <c r="M47" s="984"/>
      <c r="N47" s="984"/>
      <c r="O47" s="984"/>
      <c r="P47" s="984"/>
      <c r="Q47" s="984"/>
      <c r="R47" s="984"/>
      <c r="S47" s="984"/>
      <c r="T47" s="984"/>
      <c r="U47" s="984"/>
      <c r="V47" s="984"/>
      <c r="W47" s="984"/>
      <c r="X47" s="984"/>
      <c r="Y47" s="984"/>
      <c r="Z47" s="984"/>
      <c r="AA47" s="984"/>
      <c r="AB47" s="984"/>
      <c r="AC47" s="517"/>
      <c r="AD47" s="517"/>
      <c r="AE47" s="517"/>
      <c r="AF47" s="517"/>
      <c r="AG47" s="517"/>
      <c r="AH47" s="517"/>
      <c r="AI47" s="517"/>
      <c r="AJ47" s="517"/>
      <c r="AK47" s="517"/>
      <c r="AL47" s="517"/>
      <c r="AM47" s="517"/>
      <c r="AN47" s="517"/>
      <c r="AO47" s="517"/>
      <c r="AP47" s="517"/>
      <c r="AQ47" s="517"/>
      <c r="AR47" s="561"/>
    </row>
    <row r="48" spans="1:44" ht="12.95" customHeight="1" x14ac:dyDescent="0.15">
      <c r="A48" s="556"/>
      <c r="B48" s="654" t="s">
        <v>385</v>
      </c>
      <c r="C48" s="984" t="s">
        <v>387</v>
      </c>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517"/>
      <c r="AC48" s="517"/>
      <c r="AD48" s="517"/>
      <c r="AE48" s="517"/>
      <c r="AF48" s="517"/>
      <c r="AG48" s="517"/>
      <c r="AH48" s="517"/>
      <c r="AI48" s="517"/>
      <c r="AJ48" s="517"/>
      <c r="AK48" s="517"/>
      <c r="AL48" s="517"/>
      <c r="AM48" s="517"/>
      <c r="AN48" s="517"/>
      <c r="AO48" s="517"/>
      <c r="AP48" s="517"/>
      <c r="AQ48" s="517"/>
      <c r="AR48" s="561"/>
    </row>
    <row r="49" spans="1:44" ht="14.25" thickBot="1" x14ac:dyDescent="0.2">
      <c r="A49" s="672"/>
      <c r="B49" s="539"/>
      <c r="C49" s="539"/>
      <c r="D49" s="539"/>
      <c r="E49" s="539"/>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673"/>
    </row>
  </sheetData>
  <sheetProtection password="E12F" sheet="1" objects="1" scenarios="1"/>
  <mergeCells count="135">
    <mergeCell ref="X16:Z16"/>
    <mergeCell ref="AA16:AC16"/>
    <mergeCell ref="A5:AQ5"/>
    <mergeCell ref="AI6:AQ6"/>
    <mergeCell ref="AB7:AC7"/>
    <mergeCell ref="AE7:AF7"/>
    <mergeCell ref="AL7:AQ7"/>
    <mergeCell ref="B16:I16"/>
    <mergeCell ref="AO16:AQ16"/>
    <mergeCell ref="J16:L16"/>
    <mergeCell ref="S15:W15"/>
    <mergeCell ref="S16:W16"/>
    <mergeCell ref="AJ15:AN15"/>
    <mergeCell ref="AJ16:AN16"/>
    <mergeCell ref="Q15:R15"/>
    <mergeCell ref="Q16:R16"/>
    <mergeCell ref="AH16:AI16"/>
    <mergeCell ref="N15:P15"/>
    <mergeCell ref="N16:P16"/>
    <mergeCell ref="AE15:AG15"/>
    <mergeCell ref="AE16:AG16"/>
    <mergeCell ref="AN1:AR1"/>
    <mergeCell ref="AH4:AI4"/>
    <mergeCell ref="AG7:AK7"/>
    <mergeCell ref="A1:E1"/>
    <mergeCell ref="AJ4:AR4"/>
    <mergeCell ref="F1:L1"/>
    <mergeCell ref="B14:I14"/>
    <mergeCell ref="J14:AQ14"/>
    <mergeCell ref="B15:I15"/>
    <mergeCell ref="AO15:AQ15"/>
    <mergeCell ref="B9:Z9"/>
    <mergeCell ref="AA9:AQ9"/>
    <mergeCell ref="B10:Z10"/>
    <mergeCell ref="AA10:AN10"/>
    <mergeCell ref="AO10:AQ10"/>
    <mergeCell ref="B13:I13"/>
    <mergeCell ref="J13:M13"/>
    <mergeCell ref="N13:Z13"/>
    <mergeCell ref="AA13:AD13"/>
    <mergeCell ref="AE13:AQ13"/>
    <mergeCell ref="J15:L15"/>
    <mergeCell ref="X15:Z15"/>
    <mergeCell ref="AA15:AC15"/>
    <mergeCell ref="AH15:AI15"/>
    <mergeCell ref="B19:U19"/>
    <mergeCell ref="V19:AN19"/>
    <mergeCell ref="AO19:AQ19"/>
    <mergeCell ref="B20:U20"/>
    <mergeCell ref="AD20:AF20"/>
    <mergeCell ref="AO20:AQ20"/>
    <mergeCell ref="B17:I17"/>
    <mergeCell ref="J17:W17"/>
    <mergeCell ref="X17:Z17"/>
    <mergeCell ref="AA17:AN17"/>
    <mergeCell ref="AO17:AQ17"/>
    <mergeCell ref="B18:I18"/>
    <mergeCell ref="J18:AN18"/>
    <mergeCell ref="AO18:AQ18"/>
    <mergeCell ref="AK20:AN20"/>
    <mergeCell ref="Y20:AB20"/>
    <mergeCell ref="B21:U21"/>
    <mergeCell ref="V21:AN21"/>
    <mergeCell ref="AO21:AQ21"/>
    <mergeCell ref="B22:I22"/>
    <mergeCell ref="T22:U22"/>
    <mergeCell ref="V22:AC22"/>
    <mergeCell ref="AD22:AF22"/>
    <mergeCell ref="AG22:AK22"/>
    <mergeCell ref="AL22:AN22"/>
    <mergeCell ref="AO22:AQ22"/>
    <mergeCell ref="J22:L22"/>
    <mergeCell ref="Q22:S22"/>
    <mergeCell ref="M22:P22"/>
    <mergeCell ref="B23:I24"/>
    <mergeCell ref="J23:U23"/>
    <mergeCell ref="V23:AN23"/>
    <mergeCell ref="AO23:AQ23"/>
    <mergeCell ref="J24:U24"/>
    <mergeCell ref="V24:AN24"/>
    <mergeCell ref="AO24:AQ24"/>
    <mergeCell ref="B30:U31"/>
    <mergeCell ref="V30:AN30"/>
    <mergeCell ref="AO30:AQ30"/>
    <mergeCell ref="V31:AN31"/>
    <mergeCell ref="AO31:AQ31"/>
    <mergeCell ref="B25:I26"/>
    <mergeCell ref="J25:U25"/>
    <mergeCell ref="V25:AC25"/>
    <mergeCell ref="AD25:AG25"/>
    <mergeCell ref="AH25:AN25"/>
    <mergeCell ref="AO25:AQ25"/>
    <mergeCell ref="J26:U26"/>
    <mergeCell ref="V26:AN26"/>
    <mergeCell ref="AO26:AQ26"/>
    <mergeCell ref="B32:U33"/>
    <mergeCell ref="V32:AQ33"/>
    <mergeCell ref="B27:U27"/>
    <mergeCell ref="V27:AQ27"/>
    <mergeCell ref="V28:AQ28"/>
    <mergeCell ref="B29:U29"/>
    <mergeCell ref="V29:AQ29"/>
    <mergeCell ref="B28:U28"/>
    <mergeCell ref="AD37:AH37"/>
    <mergeCell ref="AJ37:AN37"/>
    <mergeCell ref="AO37:AQ37"/>
    <mergeCell ref="C48:AA48"/>
    <mergeCell ref="B40:U40"/>
    <mergeCell ref="V40:AQ40"/>
    <mergeCell ref="B41:U41"/>
    <mergeCell ref="V41:AQ41"/>
    <mergeCell ref="B42:U42"/>
    <mergeCell ref="V42:X42"/>
    <mergeCell ref="Y42:AC42"/>
    <mergeCell ref="AD42:AF42"/>
    <mergeCell ref="AG42:AI42"/>
    <mergeCell ref="AJ42:AN42"/>
    <mergeCell ref="AO42:AQ42"/>
    <mergeCell ref="B44:AQ44"/>
    <mergeCell ref="B45:AQ45"/>
    <mergeCell ref="C47:AB47"/>
    <mergeCell ref="B38:U38"/>
    <mergeCell ref="V38:AQ38"/>
    <mergeCell ref="B39:U39"/>
    <mergeCell ref="V39:AQ39"/>
    <mergeCell ref="B34:U34"/>
    <mergeCell ref="V34:AQ34"/>
    <mergeCell ref="B35:U35"/>
    <mergeCell ref="V35:AQ35"/>
    <mergeCell ref="B36:U37"/>
    <mergeCell ref="V36:Y36"/>
    <mergeCell ref="Z36:AN36"/>
    <mergeCell ref="AO36:AQ36"/>
    <mergeCell ref="V37:Y37"/>
    <mergeCell ref="Z37:AC37"/>
  </mergeCells>
  <phoneticPr fontId="2"/>
  <conditionalFormatting sqref="AA17 J17:J18 V21 V27:V28 V30:V31 V34 Z36 AD37 AJ37 Y42 AJ42">
    <cfRule type="expression" dxfId="52" priority="6">
      <formula>J17=""</formula>
    </cfRule>
  </conditionalFormatting>
  <dataValidations count="4">
    <dataValidation type="custom" errorStyle="information" allowBlank="1" showInputMessage="1" showErrorMessage="1" error="（４）定格出力が（３）定格容量を上回らないよう修正願います。" sqref="X16:Y16" xr:uid="{C9BD34C9-0988-4CFC-9517-2B9F8F637F51}">
      <formula1>X16&lt;X15</formula1>
    </dataValidation>
    <dataValidation type="list" allowBlank="1" showInputMessage="1" showErrorMessage="1" sqref="V28:AQ28" xr:uid="{14B926FD-E4E0-4E26-B6D4-5027EBABED65}">
      <formula1>"有,無"</formula1>
    </dataValidation>
    <dataValidation type="list" allowBlank="1" showInputMessage="1" sqref="V27:AQ27" xr:uid="{4EA5E4DE-F0A8-472B-931E-5DA1DC9BEA4F}">
      <formula1>"無効電力制御機能,出力制御機能,その他(    )"</formula1>
    </dataValidation>
    <dataValidation type="list" allowBlank="1" showInputMessage="1" sqref="V34:AQ34" xr:uid="{F8824BBC-64B6-4B74-B5D6-C0A77222979A}">
      <formula1>"電圧制御方式,電流制御方式,その他(    )"</formula1>
    </dataValidation>
  </dataValidations>
  <hyperlinks>
    <hyperlink ref="A1" location="はじめに!A1" display="＜はじめにへ" xr:uid="{40E4CCE2-2767-4E98-8539-CE72AC6357C5}"/>
    <hyperlink ref="A1:E1" location="入力シート!Print_Area" display="＜入力シートへ" xr:uid="{C3EABA56-859A-4CE8-8934-73F68B02CDAA}"/>
    <hyperlink ref="AN1:AR1" location="おわりに!Print_Area" display="おわりに＞" xr:uid="{37ECFCEA-441E-4EF5-92CE-F1D31FB36745}"/>
  </hyperlinks>
  <pageMargins left="0.64" right="0.3" top="0.65" bottom="0.6" header="0.51200000000000001" footer="0.51200000000000001"/>
  <pageSetup paperSize="9" scale="8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5" id="{CD5224DF-2F82-495E-8D62-E7940D6A6E73}">
            <xm:f>入力シート!$E$70&lt;2</xm:f>
            <x14:dxf>
              <fill>
                <patternFill>
                  <bgColor theme="0" tint="-0.24994659260841701"/>
                </patternFill>
              </fill>
            </x14:dxf>
          </x14:cfRule>
          <xm:sqref>A2:AR19 A20:Y20 AC20:AK20 AO20:AR20 A21:AR24 A27:AR49 A25:A26 AR25:AR26</xm:sqref>
        </x14:conditionalFormatting>
        <x14:conditionalFormatting xmlns:xm="http://schemas.microsoft.com/office/excel/2006/main">
          <x14:cfRule type="expression" priority="4" id="{AD05A9AF-4CFA-497A-925E-7438EBC5AEC3}">
            <xm:f>入力シート!$E$70&lt;2</xm:f>
            <x14:dxf>
              <fill>
                <patternFill>
                  <bgColor theme="0" tint="-0.24994659260841701"/>
                </patternFill>
              </fill>
            </x14:dxf>
          </x14:cfRule>
          <xm:sqref>B25:U26</xm:sqref>
        </x14:conditionalFormatting>
        <x14:conditionalFormatting xmlns:xm="http://schemas.microsoft.com/office/excel/2006/main">
          <x14:cfRule type="expression" priority="3" id="{B56F0653-D7EE-4F71-BD89-49733219A67E}">
            <xm:f>入力シート!$E$70&lt;2</xm:f>
            <x14:dxf>
              <fill>
                <patternFill>
                  <bgColor theme="0" tint="-0.24994659260841701"/>
                </patternFill>
              </fill>
            </x14:dxf>
          </x14:cfRule>
          <xm:sqref>V26:AQ26</xm:sqref>
        </x14:conditionalFormatting>
        <x14:conditionalFormatting xmlns:xm="http://schemas.microsoft.com/office/excel/2006/main">
          <x14:cfRule type="expression" priority="2" id="{61EE41A3-FC16-4C73-BC33-783C86196E27}">
            <xm:f>入力シート!$E$70&lt;2</xm:f>
            <x14:dxf>
              <fill>
                <patternFill>
                  <bgColor theme="0" tint="-0.24994659260841701"/>
                </patternFill>
              </fill>
            </x14:dxf>
          </x14:cfRule>
          <xm:sqref>AO25:AQ25</xm:sqref>
        </x14:conditionalFormatting>
        <x14:conditionalFormatting xmlns:xm="http://schemas.microsoft.com/office/excel/2006/main">
          <x14:cfRule type="expression" priority="1" id="{ABA5B86C-A132-4010-A5F1-79E4885E6515}">
            <xm:f>入力シート!$E$70&lt;2</xm:f>
            <x14:dxf>
              <fill>
                <patternFill>
                  <bgColor theme="0" tint="-0.24994659260841701"/>
                </patternFill>
              </fill>
            </x14:dxf>
          </x14:cfRule>
          <xm:sqref>V25:AN25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ECFB-F798-43D5-9457-9E5351271CE1}">
  <sheetPr codeName="Sheet19">
    <pageSetUpPr fitToPage="1"/>
  </sheetPr>
  <dimension ref="A1:BC49"/>
  <sheetViews>
    <sheetView showGridLines="0" view="pageBreakPreview" zoomScale="80" zoomScaleNormal="100" zoomScaleSheetLayoutView="80" workbookViewId="0">
      <pane ySplit="1" topLeftCell="A2" activePane="bottomLeft" state="frozen"/>
      <selection sqref="A1:C1"/>
      <selection pane="bottomLeft" sqref="A1:E1"/>
    </sheetView>
  </sheetViews>
  <sheetFormatPr defaultColWidth="9" defaultRowHeight="13.5" x14ac:dyDescent="0.15"/>
  <cols>
    <col min="1" max="44" width="2.625" style="504" customWidth="1"/>
    <col min="45" max="16384" width="9" style="504"/>
  </cols>
  <sheetData>
    <row r="1" spans="1:44" ht="20.100000000000001" customHeight="1" thickBot="1" x14ac:dyDescent="0.2">
      <c r="A1" s="977" t="s">
        <v>194</v>
      </c>
      <c r="B1" s="977"/>
      <c r="C1" s="977"/>
      <c r="D1" s="977"/>
      <c r="E1" s="977"/>
      <c r="F1" s="1282"/>
      <c r="G1" s="1282"/>
      <c r="H1" s="1282"/>
      <c r="I1" s="1282"/>
      <c r="J1" s="1282"/>
      <c r="K1" s="1282"/>
      <c r="L1" s="1282"/>
      <c r="M1" s="505" t="s">
        <v>195</v>
      </c>
      <c r="N1" s="202"/>
      <c r="O1" s="202"/>
      <c r="P1" s="202"/>
      <c r="Q1" s="202"/>
      <c r="R1" s="202"/>
      <c r="S1" s="202"/>
      <c r="T1" s="202"/>
      <c r="U1" s="506"/>
      <c r="V1" s="506"/>
      <c r="W1" s="506"/>
      <c r="X1" s="202"/>
      <c r="Y1" s="507"/>
      <c r="Z1" s="665"/>
      <c r="AA1" s="665"/>
      <c r="AB1" s="665"/>
      <c r="AC1" s="666"/>
      <c r="AD1" s="666"/>
      <c r="AE1" s="666"/>
      <c r="AF1" s="666"/>
      <c r="AG1" s="7"/>
      <c r="AN1" s="1277" t="s">
        <v>196</v>
      </c>
      <c r="AO1" s="1277"/>
      <c r="AP1" s="1277"/>
      <c r="AQ1" s="1277"/>
      <c r="AR1" s="1277"/>
    </row>
    <row r="2" spans="1:44" ht="14.25" thickTop="1" x14ac:dyDescent="0.15">
      <c r="A2" s="515"/>
      <c r="B2" s="515"/>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6" t="s">
        <v>282</v>
      </c>
    </row>
    <row r="3" spans="1:44" ht="14.25" thickBot="1" x14ac:dyDescent="0.2">
      <c r="A3" s="515"/>
      <c r="B3" s="515"/>
      <c r="C3" s="515"/>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15"/>
      <c r="AO3" s="515"/>
      <c r="AP3" s="515"/>
      <c r="AQ3" s="539"/>
      <c r="AR3" s="516"/>
    </row>
    <row r="4" spans="1:44" x14ac:dyDescent="0.15">
      <c r="A4" s="549"/>
      <c r="B4" s="550"/>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1329"/>
      <c r="AI4" s="1329"/>
      <c r="AJ4" s="1279" t="str">
        <f>IF(入力シート!E10="","",入力シート!E10)</f>
        <v/>
      </c>
      <c r="AK4" s="1279"/>
      <c r="AL4" s="1279"/>
      <c r="AM4" s="1279"/>
      <c r="AN4" s="1279"/>
      <c r="AO4" s="1279"/>
      <c r="AP4" s="1279"/>
      <c r="AQ4" s="1279"/>
      <c r="AR4" s="1280"/>
    </row>
    <row r="5" spans="1:44" ht="18.75" customHeight="1" x14ac:dyDescent="0.15">
      <c r="A5" s="1398" t="s">
        <v>341</v>
      </c>
      <c r="B5" s="1102"/>
      <c r="C5" s="1102"/>
      <c r="D5" s="1102"/>
      <c r="E5" s="1102"/>
      <c r="F5" s="1102"/>
      <c r="G5" s="1102"/>
      <c r="H5" s="1102"/>
      <c r="I5" s="1102"/>
      <c r="J5" s="1102"/>
      <c r="K5" s="1102"/>
      <c r="L5" s="1102"/>
      <c r="M5" s="1102"/>
      <c r="N5" s="1102"/>
      <c r="O5" s="1102"/>
      <c r="P5" s="1102"/>
      <c r="Q5" s="1102"/>
      <c r="R5" s="1102"/>
      <c r="S5" s="1102"/>
      <c r="T5" s="1102"/>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561"/>
    </row>
    <row r="6" spans="1:44" ht="22.5" customHeight="1" x14ac:dyDescent="0.15">
      <c r="A6" s="556"/>
      <c r="B6" s="515"/>
      <c r="C6" s="515"/>
      <c r="D6" s="515"/>
      <c r="E6" s="515"/>
      <c r="F6" s="515"/>
      <c r="G6" s="515"/>
      <c r="H6" s="515"/>
      <c r="I6" s="515"/>
      <c r="J6" s="515"/>
      <c r="K6" s="515"/>
      <c r="L6" s="515"/>
      <c r="M6" s="515"/>
      <c r="N6" s="515"/>
      <c r="O6" s="515"/>
      <c r="P6" s="515"/>
      <c r="Q6" s="515"/>
      <c r="R6" s="515"/>
      <c r="S6" s="515"/>
      <c r="T6" s="515"/>
      <c r="U6" s="515"/>
      <c r="V6" s="515"/>
      <c r="W6" s="515"/>
      <c r="X6" s="515"/>
      <c r="Y6" s="515"/>
      <c r="Z6" s="515"/>
      <c r="AA6" s="515"/>
      <c r="AB6" s="515" t="s">
        <v>342</v>
      </c>
      <c r="AD6" s="515"/>
      <c r="AE6" s="515"/>
      <c r="AF6" s="515"/>
      <c r="AG6" s="515"/>
      <c r="AH6" s="667"/>
      <c r="AI6" s="1332" t="str">
        <f>IF(入力シート!E19="","",入力シート!E19)</f>
        <v/>
      </c>
      <c r="AJ6" s="1332"/>
      <c r="AK6" s="1332"/>
      <c r="AL6" s="1333"/>
      <c r="AM6" s="1333"/>
      <c r="AN6" s="1333"/>
      <c r="AO6" s="1333"/>
      <c r="AP6" s="1333"/>
      <c r="AQ6" s="1333"/>
      <c r="AR6" s="561"/>
    </row>
    <row r="7" spans="1:44" ht="22.5" customHeight="1" x14ac:dyDescent="0.15">
      <c r="A7" s="556"/>
      <c r="B7" s="515"/>
      <c r="C7" s="515"/>
      <c r="D7" s="515"/>
      <c r="E7" s="515"/>
      <c r="F7" s="515"/>
      <c r="G7" s="515"/>
      <c r="H7" s="515"/>
      <c r="I7" s="515"/>
      <c r="J7" s="515"/>
      <c r="K7" s="515"/>
      <c r="L7" s="515"/>
      <c r="M7" s="515"/>
      <c r="N7" s="515"/>
      <c r="O7" s="515"/>
      <c r="P7" s="515"/>
      <c r="Q7" s="515"/>
      <c r="R7" s="515"/>
      <c r="S7" s="515"/>
      <c r="T7" s="515"/>
      <c r="U7" s="515"/>
      <c r="V7" s="668"/>
      <c r="W7" s="668"/>
      <c r="X7" s="668"/>
      <c r="Y7" s="668"/>
      <c r="Z7" s="668"/>
      <c r="AA7" s="668"/>
      <c r="AB7" s="1419" t="str">
        <f>IF('様式３（直流発電設備）③ '!AF7="","",'様式３（直流発電設備）③ '!AF7)</f>
        <v/>
      </c>
      <c r="AC7" s="1405"/>
      <c r="AD7" s="537" t="s">
        <v>144</v>
      </c>
      <c r="AE7" s="1405" t="str">
        <f>IF('様式３（直流発電設備）③ '!AI7="","",'様式３（直流発電設備）③ '!AI7)</f>
        <v/>
      </c>
      <c r="AF7" s="1405"/>
      <c r="AG7" s="1399" t="s">
        <v>287</v>
      </c>
      <c r="AH7" s="1399"/>
      <c r="AI7" s="1399"/>
      <c r="AJ7" s="1399"/>
      <c r="AK7" s="1400"/>
      <c r="AL7" s="1401" t="str">
        <f>IF(入力シート!E137="","",IF(入力シート!E137="選択してください","",入力シート!E137))</f>
        <v/>
      </c>
      <c r="AM7" s="1402"/>
      <c r="AN7" s="1402"/>
      <c r="AO7" s="1402"/>
      <c r="AP7" s="1402"/>
      <c r="AQ7" s="1403"/>
      <c r="AR7" s="669"/>
    </row>
    <row r="8" spans="1:44" ht="15" customHeight="1" x14ac:dyDescent="0.15">
      <c r="A8" s="556" t="s">
        <v>343</v>
      </c>
      <c r="B8" s="515"/>
      <c r="C8" s="515"/>
      <c r="D8" s="515"/>
      <c r="E8" s="515"/>
      <c r="F8" s="515"/>
      <c r="G8" s="515"/>
      <c r="H8" s="515"/>
      <c r="I8" s="515"/>
      <c r="J8" s="515"/>
      <c r="K8" s="515"/>
      <c r="L8" s="515"/>
      <c r="M8" s="515"/>
      <c r="N8" s="515"/>
      <c r="O8" s="515"/>
      <c r="P8" s="515"/>
      <c r="Q8" s="515"/>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61"/>
    </row>
    <row r="9" spans="1:44" ht="18.75" customHeight="1" x14ac:dyDescent="0.15">
      <c r="A9" s="556"/>
      <c r="B9" s="1321" t="s">
        <v>344</v>
      </c>
      <c r="C9" s="1114"/>
      <c r="D9" s="1114"/>
      <c r="E9" s="1114"/>
      <c r="F9" s="1114"/>
      <c r="G9" s="1114"/>
      <c r="H9" s="1114"/>
      <c r="I9" s="1114"/>
      <c r="J9" s="1114"/>
      <c r="K9" s="1114"/>
      <c r="L9" s="1114"/>
      <c r="M9" s="1114"/>
      <c r="N9" s="1114"/>
      <c r="O9" s="1114"/>
      <c r="P9" s="1114"/>
      <c r="Q9" s="1114"/>
      <c r="R9" s="1114"/>
      <c r="S9" s="1114"/>
      <c r="T9" s="1114"/>
      <c r="U9" s="1114"/>
      <c r="V9" s="1114"/>
      <c r="W9" s="1114"/>
      <c r="X9" s="1114"/>
      <c r="Y9" s="1114"/>
      <c r="Z9" s="1115"/>
      <c r="AA9" s="1055" t="s">
        <v>622</v>
      </c>
      <c r="AB9" s="975"/>
      <c r="AC9" s="975"/>
      <c r="AD9" s="975"/>
      <c r="AE9" s="975"/>
      <c r="AF9" s="975"/>
      <c r="AG9" s="975"/>
      <c r="AH9" s="975"/>
      <c r="AI9" s="975"/>
      <c r="AJ9" s="975"/>
      <c r="AK9" s="975"/>
      <c r="AL9" s="975"/>
      <c r="AM9" s="975"/>
      <c r="AN9" s="975"/>
      <c r="AO9" s="975"/>
      <c r="AP9" s="975"/>
      <c r="AQ9" s="1327"/>
      <c r="AR9" s="561"/>
    </row>
    <row r="10" spans="1:44" ht="18.75" customHeight="1" x14ac:dyDescent="0.15">
      <c r="A10" s="556"/>
      <c r="B10" s="1321" t="s">
        <v>345</v>
      </c>
      <c r="C10" s="1114"/>
      <c r="D10" s="1114"/>
      <c r="E10" s="1114"/>
      <c r="F10" s="1114"/>
      <c r="G10" s="1114"/>
      <c r="H10" s="1114"/>
      <c r="I10" s="1114"/>
      <c r="J10" s="1114"/>
      <c r="K10" s="1114"/>
      <c r="L10" s="1114"/>
      <c r="M10" s="1114"/>
      <c r="N10" s="1114"/>
      <c r="O10" s="1114"/>
      <c r="P10" s="1114"/>
      <c r="Q10" s="1114"/>
      <c r="R10" s="1114"/>
      <c r="S10" s="1114"/>
      <c r="T10" s="1114"/>
      <c r="U10" s="1114"/>
      <c r="V10" s="1114"/>
      <c r="W10" s="1114"/>
      <c r="X10" s="1114"/>
      <c r="Y10" s="1114"/>
      <c r="Z10" s="1115"/>
      <c r="AA10" s="1416">
        <f>IF(入力シート!E138="","",入力シート!E138)</f>
        <v>0</v>
      </c>
      <c r="AB10" s="1417"/>
      <c r="AC10" s="1417"/>
      <c r="AD10" s="1417"/>
      <c r="AE10" s="1417"/>
      <c r="AF10" s="1417"/>
      <c r="AG10" s="1417"/>
      <c r="AH10" s="1417"/>
      <c r="AI10" s="1417"/>
      <c r="AJ10" s="1417"/>
      <c r="AK10" s="1417"/>
      <c r="AL10" s="1417"/>
      <c r="AM10" s="1417"/>
      <c r="AN10" s="1417"/>
      <c r="AO10" s="975" t="s">
        <v>346</v>
      </c>
      <c r="AP10" s="975"/>
      <c r="AQ10" s="1327"/>
      <c r="AR10" s="561"/>
    </row>
    <row r="11" spans="1:44" x14ac:dyDescent="0.15">
      <c r="A11" s="556"/>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5"/>
      <c r="AO11" s="515"/>
      <c r="AP11" s="515"/>
      <c r="AQ11" s="515"/>
      <c r="AR11" s="561"/>
    </row>
    <row r="12" spans="1:44" ht="15" customHeight="1" x14ac:dyDescent="0.15">
      <c r="A12" s="556" t="s">
        <v>347</v>
      </c>
      <c r="B12" s="515"/>
      <c r="C12" s="515"/>
      <c r="D12" s="515"/>
      <c r="E12" s="515"/>
      <c r="F12" s="515"/>
      <c r="G12" s="515"/>
      <c r="H12" s="515"/>
      <c r="I12" s="515"/>
      <c r="J12" s="515"/>
      <c r="K12" s="515"/>
      <c r="L12" s="515"/>
      <c r="M12" s="515"/>
      <c r="N12" s="515"/>
      <c r="O12" s="515"/>
      <c r="P12" s="515"/>
      <c r="Q12" s="515"/>
      <c r="R12" s="515"/>
      <c r="S12" s="515"/>
      <c r="T12" s="515"/>
      <c r="U12" s="515"/>
      <c r="V12" s="517"/>
      <c r="W12" s="517"/>
      <c r="X12" s="517"/>
      <c r="Y12" s="517"/>
      <c r="Z12" s="517"/>
      <c r="AA12" s="517"/>
      <c r="AB12" s="517"/>
      <c r="AC12" s="515"/>
      <c r="AD12" s="515"/>
      <c r="AE12" s="515"/>
      <c r="AF12" s="515"/>
      <c r="AG12" s="515"/>
      <c r="AH12" s="515"/>
      <c r="AI12" s="515"/>
      <c r="AJ12" s="515"/>
      <c r="AK12" s="515"/>
      <c r="AL12" s="515"/>
      <c r="AM12" s="515"/>
      <c r="AN12" s="515"/>
      <c r="AO12" s="515"/>
      <c r="AP12" s="515"/>
      <c r="AQ12" s="515"/>
      <c r="AR12" s="561"/>
    </row>
    <row r="13" spans="1:44" ht="21" customHeight="1" x14ac:dyDescent="0.15">
      <c r="A13" s="556"/>
      <c r="B13" s="1321" t="s">
        <v>348</v>
      </c>
      <c r="C13" s="1114"/>
      <c r="D13" s="1114"/>
      <c r="E13" s="1114"/>
      <c r="F13" s="1114"/>
      <c r="G13" s="1114"/>
      <c r="H13" s="1114"/>
      <c r="I13" s="1115"/>
      <c r="J13" s="1321" t="s">
        <v>349</v>
      </c>
      <c r="K13" s="1114"/>
      <c r="L13" s="1114"/>
      <c r="M13" s="1114"/>
      <c r="N13" s="1114" t="str">
        <f>IF(入力シート!E139="","",入力シート!E139)</f>
        <v/>
      </c>
      <c r="O13" s="1114"/>
      <c r="P13" s="1114"/>
      <c r="Q13" s="1114"/>
      <c r="R13" s="1114"/>
      <c r="S13" s="1114"/>
      <c r="T13" s="1114"/>
      <c r="U13" s="1114"/>
      <c r="V13" s="1114"/>
      <c r="W13" s="1114"/>
      <c r="X13" s="1114"/>
      <c r="Y13" s="1114"/>
      <c r="Z13" s="1114"/>
      <c r="AA13" s="1114" t="s">
        <v>350</v>
      </c>
      <c r="AB13" s="1114"/>
      <c r="AC13" s="1114"/>
      <c r="AD13" s="1114"/>
      <c r="AE13" s="1114" t="str">
        <f>IF(入力シート!E140="","",入力シート!E140)</f>
        <v/>
      </c>
      <c r="AF13" s="1114"/>
      <c r="AG13" s="1114"/>
      <c r="AH13" s="1114"/>
      <c r="AI13" s="1114"/>
      <c r="AJ13" s="1114"/>
      <c r="AK13" s="1114"/>
      <c r="AL13" s="1114"/>
      <c r="AM13" s="1114"/>
      <c r="AN13" s="1114"/>
      <c r="AO13" s="1114"/>
      <c r="AP13" s="1114"/>
      <c r="AQ13" s="1115"/>
      <c r="AR13" s="561"/>
    </row>
    <row r="14" spans="1:44" ht="21" customHeight="1" x14ac:dyDescent="0.15">
      <c r="A14" s="556"/>
      <c r="B14" s="1321" t="s">
        <v>351</v>
      </c>
      <c r="C14" s="1114"/>
      <c r="D14" s="1114"/>
      <c r="E14" s="1114"/>
      <c r="F14" s="1114"/>
      <c r="G14" s="1114"/>
      <c r="H14" s="1114"/>
      <c r="I14" s="1115"/>
      <c r="J14" s="1055" t="str">
        <f>IF(入力シート!E141="","",IF(入力シート!E141="選択してください","",入力シート!E141))</f>
        <v/>
      </c>
      <c r="K14" s="975"/>
      <c r="L14" s="975"/>
      <c r="M14" s="975"/>
      <c r="N14" s="1354"/>
      <c r="O14" s="1354"/>
      <c r="P14" s="1354"/>
      <c r="Q14" s="1354"/>
      <c r="R14" s="1354"/>
      <c r="S14" s="1354"/>
      <c r="T14" s="1354"/>
      <c r="U14" s="1354"/>
      <c r="V14" s="1271"/>
      <c r="W14" s="1271"/>
      <c r="X14" s="1271"/>
      <c r="Y14" s="1271"/>
      <c r="Z14" s="1271"/>
      <c r="AA14" s="1271"/>
      <c r="AB14" s="1271"/>
      <c r="AC14" s="975"/>
      <c r="AD14" s="975"/>
      <c r="AE14" s="975"/>
      <c r="AF14" s="975"/>
      <c r="AG14" s="975"/>
      <c r="AH14" s="975"/>
      <c r="AI14" s="975"/>
      <c r="AJ14" s="975"/>
      <c r="AK14" s="975"/>
      <c r="AL14" s="975"/>
      <c r="AM14" s="975"/>
      <c r="AN14" s="975"/>
      <c r="AO14" s="975"/>
      <c r="AP14" s="975"/>
      <c r="AQ14" s="1327"/>
      <c r="AR14" s="561"/>
    </row>
    <row r="15" spans="1:44" ht="21" customHeight="1" x14ac:dyDescent="0.15">
      <c r="A15" s="556"/>
      <c r="B15" s="1321" t="s">
        <v>352</v>
      </c>
      <c r="C15" s="1114"/>
      <c r="D15" s="1114"/>
      <c r="E15" s="1114"/>
      <c r="F15" s="1114"/>
      <c r="G15" s="1114"/>
      <c r="H15" s="1114"/>
      <c r="I15" s="1328"/>
      <c r="J15" s="1321"/>
      <c r="K15" s="1114"/>
      <c r="L15" s="1114"/>
      <c r="M15" s="579"/>
      <c r="N15" s="1114" t="s">
        <v>624</v>
      </c>
      <c r="O15" s="1114"/>
      <c r="P15" s="1114"/>
      <c r="Q15" s="1404" t="s">
        <v>155</v>
      </c>
      <c r="R15" s="1404"/>
      <c r="S15" s="1405" t="str">
        <f>IF(入力シート!H143="","",入力シート!H143)</f>
        <v/>
      </c>
      <c r="T15" s="1405"/>
      <c r="U15" s="1405"/>
      <c r="V15" s="1405"/>
      <c r="W15" s="1405"/>
      <c r="X15" s="1114" t="s">
        <v>625</v>
      </c>
      <c r="Y15" s="1114"/>
      <c r="Z15" s="1115"/>
      <c r="AA15" s="1321"/>
      <c r="AB15" s="1114"/>
      <c r="AC15" s="1114"/>
      <c r="AD15" s="579"/>
      <c r="AE15" s="1114" t="s">
        <v>626</v>
      </c>
      <c r="AF15" s="1114"/>
      <c r="AG15" s="1114"/>
      <c r="AH15" s="1404" t="s">
        <v>706</v>
      </c>
      <c r="AI15" s="1404"/>
      <c r="AJ15" s="1405" t="str">
        <f>IF(入力シート!H142="","",入力シート!H142)</f>
        <v/>
      </c>
      <c r="AK15" s="1405"/>
      <c r="AL15" s="1405"/>
      <c r="AM15" s="1405"/>
      <c r="AN15" s="1405"/>
      <c r="AO15" s="975" t="s">
        <v>353</v>
      </c>
      <c r="AP15" s="975"/>
      <c r="AQ15" s="1327"/>
      <c r="AR15" s="561"/>
    </row>
    <row r="16" spans="1:44" ht="21" customHeight="1" x14ac:dyDescent="0.15">
      <c r="A16" s="556"/>
      <c r="B16" s="1321" t="s">
        <v>354</v>
      </c>
      <c r="C16" s="1114"/>
      <c r="D16" s="1114"/>
      <c r="E16" s="1114"/>
      <c r="F16" s="1114"/>
      <c r="G16" s="1114"/>
      <c r="H16" s="1114"/>
      <c r="I16" s="1328"/>
      <c r="J16" s="1321"/>
      <c r="K16" s="1114"/>
      <c r="L16" s="1114"/>
      <c r="M16" s="579"/>
      <c r="N16" s="1114" t="s">
        <v>624</v>
      </c>
      <c r="O16" s="1114"/>
      <c r="P16" s="1114"/>
      <c r="Q16" s="1404" t="s">
        <v>155</v>
      </c>
      <c r="R16" s="1404"/>
      <c r="S16" s="1405" t="str">
        <f>IF(入力シート!H136="","",入力シート!H136)</f>
        <v/>
      </c>
      <c r="T16" s="1405"/>
      <c r="U16" s="1405"/>
      <c r="V16" s="1405"/>
      <c r="W16" s="1405"/>
      <c r="X16" s="1365" t="s">
        <v>379</v>
      </c>
      <c r="Y16" s="1365"/>
      <c r="Z16" s="1366"/>
      <c r="AA16" s="1321"/>
      <c r="AB16" s="1114"/>
      <c r="AC16" s="1114"/>
      <c r="AD16" s="579"/>
      <c r="AE16" s="1114" t="s">
        <v>626</v>
      </c>
      <c r="AF16" s="1114"/>
      <c r="AG16" s="1114"/>
      <c r="AH16" s="1404" t="s">
        <v>706</v>
      </c>
      <c r="AI16" s="1404"/>
      <c r="AJ16" s="1406" t="str">
        <f>IF(入力シート!H135="","",入力シート!H135)</f>
        <v/>
      </c>
      <c r="AK16" s="1406"/>
      <c r="AL16" s="1406"/>
      <c r="AM16" s="1406"/>
      <c r="AN16" s="1406"/>
      <c r="AO16" s="975" t="s">
        <v>355</v>
      </c>
      <c r="AP16" s="975"/>
      <c r="AQ16" s="1327"/>
      <c r="AR16" s="561"/>
    </row>
    <row r="17" spans="1:55" ht="21" customHeight="1" x14ac:dyDescent="0.15">
      <c r="A17" s="556"/>
      <c r="B17" s="1321" t="s">
        <v>356</v>
      </c>
      <c r="C17" s="1114"/>
      <c r="D17" s="1114"/>
      <c r="E17" s="1114"/>
      <c r="F17" s="1114"/>
      <c r="G17" s="1114"/>
      <c r="H17" s="1114"/>
      <c r="I17" s="1328"/>
      <c r="J17" s="1130"/>
      <c r="K17" s="1275"/>
      <c r="L17" s="1275"/>
      <c r="M17" s="1275"/>
      <c r="N17" s="1275"/>
      <c r="O17" s="1275"/>
      <c r="P17" s="1275"/>
      <c r="Q17" s="1275"/>
      <c r="R17" s="1275"/>
      <c r="S17" s="1275"/>
      <c r="T17" s="1275"/>
      <c r="U17" s="1275"/>
      <c r="V17" s="1275"/>
      <c r="W17" s="1275"/>
      <c r="X17" s="975" t="s">
        <v>357</v>
      </c>
      <c r="Y17" s="975"/>
      <c r="Z17" s="1327"/>
      <c r="AA17" s="1275"/>
      <c r="AB17" s="1275"/>
      <c r="AC17" s="1275"/>
      <c r="AD17" s="1275"/>
      <c r="AE17" s="1275"/>
      <c r="AF17" s="1275"/>
      <c r="AG17" s="1275"/>
      <c r="AH17" s="1275"/>
      <c r="AI17" s="1275"/>
      <c r="AJ17" s="1275"/>
      <c r="AK17" s="1275"/>
      <c r="AL17" s="1275"/>
      <c r="AM17" s="1275"/>
      <c r="AN17" s="1275"/>
      <c r="AO17" s="975" t="s">
        <v>355</v>
      </c>
      <c r="AP17" s="975"/>
      <c r="AQ17" s="1327"/>
      <c r="AR17" s="561"/>
    </row>
    <row r="18" spans="1:55" ht="21" customHeight="1" x14ac:dyDescent="0.15">
      <c r="A18" s="556"/>
      <c r="B18" s="1321" t="s">
        <v>358</v>
      </c>
      <c r="C18" s="1114"/>
      <c r="D18" s="1114"/>
      <c r="E18" s="1114"/>
      <c r="F18" s="1114"/>
      <c r="G18" s="1114"/>
      <c r="H18" s="1114"/>
      <c r="I18" s="1328"/>
      <c r="J18" s="1330"/>
      <c r="K18" s="1331"/>
      <c r="L18" s="1331"/>
      <c r="M18" s="1331"/>
      <c r="N18" s="1331"/>
      <c r="O18" s="1331"/>
      <c r="P18" s="1331"/>
      <c r="Q18" s="1331"/>
      <c r="R18" s="1331"/>
      <c r="S18" s="1331"/>
      <c r="T18" s="1331"/>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975" t="s">
        <v>359</v>
      </c>
      <c r="AP18" s="975"/>
      <c r="AQ18" s="1327"/>
      <c r="AR18" s="561"/>
    </row>
    <row r="19" spans="1:55" ht="21" customHeight="1" x14ac:dyDescent="0.15">
      <c r="A19" s="556"/>
      <c r="B19" s="1321" t="s">
        <v>360</v>
      </c>
      <c r="C19" s="1114"/>
      <c r="D19" s="1114"/>
      <c r="E19" s="1114"/>
      <c r="F19" s="1114"/>
      <c r="G19" s="1114"/>
      <c r="H19" s="1114"/>
      <c r="I19" s="1114"/>
      <c r="J19" s="1114"/>
      <c r="K19" s="1114"/>
      <c r="L19" s="1114"/>
      <c r="M19" s="1114"/>
      <c r="N19" s="1114"/>
      <c r="O19" s="1114"/>
      <c r="P19" s="1114"/>
      <c r="Q19" s="1114"/>
      <c r="R19" s="1114"/>
      <c r="S19" s="1114"/>
      <c r="T19" s="1114"/>
      <c r="U19" s="1115"/>
      <c r="V19" s="1190" t="str">
        <f>IF(入力シート!E144="","",入力シート!E144)</f>
        <v/>
      </c>
      <c r="W19" s="1377"/>
      <c r="X19" s="1377"/>
      <c r="Y19" s="1377"/>
      <c r="Z19" s="1377"/>
      <c r="AA19" s="1188"/>
      <c r="AB19" s="1377"/>
      <c r="AC19" s="1377"/>
      <c r="AD19" s="1377"/>
      <c r="AE19" s="1377"/>
      <c r="AF19" s="1377"/>
      <c r="AG19" s="1377"/>
      <c r="AH19" s="1377"/>
      <c r="AI19" s="1377"/>
      <c r="AJ19" s="1377"/>
      <c r="AK19" s="1377"/>
      <c r="AL19" s="1377"/>
      <c r="AM19" s="1377"/>
      <c r="AN19" s="1377"/>
      <c r="AO19" s="975" t="s">
        <v>361</v>
      </c>
      <c r="AP19" s="975"/>
      <c r="AQ19" s="1327"/>
      <c r="AR19" s="561"/>
    </row>
    <row r="20" spans="1:55" ht="21" customHeight="1" x14ac:dyDescent="0.15">
      <c r="A20" s="556"/>
      <c r="B20" s="1321" t="s">
        <v>362</v>
      </c>
      <c r="C20" s="1114"/>
      <c r="D20" s="1114"/>
      <c r="E20" s="1114"/>
      <c r="F20" s="1114"/>
      <c r="G20" s="1114"/>
      <c r="H20" s="1114"/>
      <c r="I20" s="1114"/>
      <c r="J20" s="1114"/>
      <c r="K20" s="1114"/>
      <c r="L20" s="1114"/>
      <c r="M20" s="1114"/>
      <c r="N20" s="1114"/>
      <c r="O20" s="1114"/>
      <c r="P20" s="1114"/>
      <c r="Q20" s="1114"/>
      <c r="R20" s="1114"/>
      <c r="S20" s="1114"/>
      <c r="T20" s="1114"/>
      <c r="U20" s="1115"/>
      <c r="V20" s="535"/>
      <c r="W20" s="591"/>
      <c r="X20" s="1378" t="str">
        <f>IF(入力シート!E145="","",入力シート!E145)</f>
        <v/>
      </c>
      <c r="Y20" s="1378"/>
      <c r="Z20" s="1378"/>
      <c r="AA20" s="1378"/>
      <c r="AB20" s="1378"/>
      <c r="AC20" s="591" t="s">
        <v>143</v>
      </c>
      <c r="AD20" s="975" t="s">
        <v>144</v>
      </c>
      <c r="AE20" s="975"/>
      <c r="AF20" s="975"/>
      <c r="AG20" s="591"/>
      <c r="AH20" s="591"/>
      <c r="AI20" s="591"/>
      <c r="AJ20" s="591"/>
      <c r="AK20" s="1379" t="str">
        <f>IF(入力シート!H145="","",入力シート!H145)</f>
        <v/>
      </c>
      <c r="AL20" s="1379"/>
      <c r="AM20" s="1379"/>
      <c r="AN20" s="1379"/>
      <c r="AO20" s="975" t="s">
        <v>361</v>
      </c>
      <c r="AP20" s="975"/>
      <c r="AQ20" s="1327"/>
      <c r="AR20" s="561"/>
    </row>
    <row r="21" spans="1:55" ht="21" customHeight="1" x14ac:dyDescent="0.15">
      <c r="A21" s="556"/>
      <c r="B21" s="1321" t="s">
        <v>363</v>
      </c>
      <c r="C21" s="1114"/>
      <c r="D21" s="1114"/>
      <c r="E21" s="1114"/>
      <c r="F21" s="1114"/>
      <c r="G21" s="1114"/>
      <c r="H21" s="1114"/>
      <c r="I21" s="1114"/>
      <c r="J21" s="1114"/>
      <c r="K21" s="1114"/>
      <c r="L21" s="1114"/>
      <c r="M21" s="1114"/>
      <c r="N21" s="1114"/>
      <c r="O21" s="1114"/>
      <c r="P21" s="1114"/>
      <c r="Q21" s="1114"/>
      <c r="R21" s="1114"/>
      <c r="S21" s="1114"/>
      <c r="T21" s="1114"/>
      <c r="U21" s="1115"/>
      <c r="V21" s="1197"/>
      <c r="W21" s="1198"/>
      <c r="X21" s="1198"/>
      <c r="Y21" s="1198"/>
      <c r="Z21" s="1198"/>
      <c r="AA21" s="1198"/>
      <c r="AB21" s="1198"/>
      <c r="AC21" s="1198"/>
      <c r="AD21" s="1198"/>
      <c r="AE21" s="1198"/>
      <c r="AF21" s="1198"/>
      <c r="AG21" s="1198"/>
      <c r="AH21" s="1198"/>
      <c r="AI21" s="1198"/>
      <c r="AJ21" s="1198"/>
      <c r="AK21" s="1198"/>
      <c r="AL21" s="1198"/>
      <c r="AM21" s="1198"/>
      <c r="AN21" s="1198"/>
      <c r="AO21" s="1067" t="s">
        <v>364</v>
      </c>
      <c r="AP21" s="1067"/>
      <c r="AQ21" s="1199"/>
      <c r="AR21" s="561"/>
    </row>
    <row r="22" spans="1:55" ht="21" customHeight="1" x14ac:dyDescent="0.15">
      <c r="A22" s="556"/>
      <c r="B22" s="1090" t="s">
        <v>365</v>
      </c>
      <c r="C22" s="1091"/>
      <c r="D22" s="1091"/>
      <c r="E22" s="1091"/>
      <c r="F22" s="1091"/>
      <c r="G22" s="1091"/>
      <c r="H22" s="1091"/>
      <c r="I22" s="1091"/>
      <c r="J22" s="1110" t="str">
        <f>IF(入力シート!E147="","",入力シート!E147)</f>
        <v/>
      </c>
      <c r="K22" s="1195"/>
      <c r="L22" s="1195"/>
      <c r="M22" s="1067" t="s">
        <v>366</v>
      </c>
      <c r="N22" s="1067"/>
      <c r="O22" s="1067"/>
      <c r="P22" s="1067"/>
      <c r="Q22" s="1195" t="str">
        <f>IF(入力シート!H147="","",入力シート!H147)</f>
        <v/>
      </c>
      <c r="R22" s="1195"/>
      <c r="S22" s="1195"/>
      <c r="T22" s="1226" t="s">
        <v>364</v>
      </c>
      <c r="U22" s="1227"/>
      <c r="V22" s="1066" t="s">
        <v>367</v>
      </c>
      <c r="W22" s="1067"/>
      <c r="X22" s="1067"/>
      <c r="Y22" s="1067"/>
      <c r="Z22" s="1067"/>
      <c r="AA22" s="1067"/>
      <c r="AB22" s="1067"/>
      <c r="AC22" s="1199"/>
      <c r="AD22" s="1110" t="str">
        <f>IF(入力シート!E146="","",入力シート!E146)</f>
        <v/>
      </c>
      <c r="AE22" s="1195"/>
      <c r="AF22" s="1195"/>
      <c r="AG22" s="1067" t="s">
        <v>368</v>
      </c>
      <c r="AH22" s="1067"/>
      <c r="AI22" s="1067"/>
      <c r="AJ22" s="1067"/>
      <c r="AK22" s="1067"/>
      <c r="AL22" s="1195" t="str">
        <f>IF(入力シート!H146="","",入力シート!H146)</f>
        <v/>
      </c>
      <c r="AM22" s="1195"/>
      <c r="AN22" s="1195"/>
      <c r="AO22" s="1067" t="s">
        <v>364</v>
      </c>
      <c r="AP22" s="1067"/>
      <c r="AQ22" s="1199"/>
      <c r="AR22" s="561"/>
    </row>
    <row r="23" spans="1:55" ht="21" customHeight="1" x14ac:dyDescent="0.15">
      <c r="A23" s="556"/>
      <c r="B23" s="1322" t="s">
        <v>369</v>
      </c>
      <c r="C23" s="1323"/>
      <c r="D23" s="1323"/>
      <c r="E23" s="1323"/>
      <c r="F23" s="1323"/>
      <c r="G23" s="1323"/>
      <c r="H23" s="1323"/>
      <c r="I23" s="1323"/>
      <c r="J23" s="1375" t="s">
        <v>370</v>
      </c>
      <c r="K23" s="1375"/>
      <c r="L23" s="1375"/>
      <c r="M23" s="1375"/>
      <c r="N23" s="1375"/>
      <c r="O23" s="1375"/>
      <c r="P23" s="1375"/>
      <c r="Q23" s="1375"/>
      <c r="R23" s="1375"/>
      <c r="S23" s="1375"/>
      <c r="T23" s="1375"/>
      <c r="U23" s="1375"/>
      <c r="V23" s="1373" t="str">
        <f>IF(入力シート!E148="","",入力シート!E148)</f>
        <v/>
      </c>
      <c r="W23" s="1374"/>
      <c r="X23" s="1374"/>
      <c r="Y23" s="1374"/>
      <c r="Z23" s="1374"/>
      <c r="AA23" s="1374"/>
      <c r="AB23" s="1374"/>
      <c r="AC23" s="1374"/>
      <c r="AD23" s="1374"/>
      <c r="AE23" s="1374"/>
      <c r="AF23" s="1374"/>
      <c r="AG23" s="1374"/>
      <c r="AH23" s="1374"/>
      <c r="AI23" s="1374"/>
      <c r="AJ23" s="1374"/>
      <c r="AK23" s="1374"/>
      <c r="AL23" s="1374"/>
      <c r="AM23" s="1374"/>
      <c r="AN23" s="1374"/>
      <c r="AO23" s="1067" t="s">
        <v>371</v>
      </c>
      <c r="AP23" s="1067"/>
      <c r="AQ23" s="1199"/>
      <c r="AR23" s="561"/>
      <c r="AT23"/>
      <c r="BC23" s="674"/>
    </row>
    <row r="24" spans="1:55" ht="21" customHeight="1" x14ac:dyDescent="0.15">
      <c r="A24" s="556"/>
      <c r="B24" s="1324"/>
      <c r="C24" s="1325"/>
      <c r="D24" s="1325"/>
      <c r="E24" s="1325"/>
      <c r="F24" s="1325"/>
      <c r="G24" s="1325"/>
      <c r="H24" s="1325"/>
      <c r="I24" s="1326"/>
      <c r="J24" s="1371" t="s">
        <v>372</v>
      </c>
      <c r="K24" s="1372"/>
      <c r="L24" s="1372"/>
      <c r="M24" s="1372"/>
      <c r="N24" s="1372"/>
      <c r="O24" s="1372"/>
      <c r="P24" s="1372"/>
      <c r="Q24" s="1372"/>
      <c r="R24" s="1372"/>
      <c r="S24" s="1372"/>
      <c r="T24" s="1372"/>
      <c r="U24" s="1372"/>
      <c r="V24" s="1425" t="str">
        <f>IF(入力シート!E149="","",入力シート!E149)</f>
        <v/>
      </c>
      <c r="W24" s="1426"/>
      <c r="X24" s="1426"/>
      <c r="Y24" s="1426"/>
      <c r="Z24" s="1426"/>
      <c r="AA24" s="1426"/>
      <c r="AB24" s="1426"/>
      <c r="AC24" s="1426"/>
      <c r="AD24" s="1426"/>
      <c r="AE24" s="1426"/>
      <c r="AF24" s="1426"/>
      <c r="AG24" s="1426"/>
      <c r="AH24" s="1426"/>
      <c r="AI24" s="1426"/>
      <c r="AJ24" s="1426"/>
      <c r="AK24" s="1426"/>
      <c r="AL24" s="1426"/>
      <c r="AM24" s="1426"/>
      <c r="AN24" s="1426"/>
      <c r="AO24" s="1067" t="s">
        <v>371</v>
      </c>
      <c r="AP24" s="1067"/>
      <c r="AQ24" s="1199"/>
      <c r="AR24" s="561"/>
    </row>
    <row r="25" spans="1:55" ht="21" customHeight="1" x14ac:dyDescent="0.15">
      <c r="A25" s="928"/>
      <c r="B25" s="1322" t="s">
        <v>916</v>
      </c>
      <c r="C25" s="1323"/>
      <c r="D25" s="1323"/>
      <c r="E25" s="1323"/>
      <c r="F25" s="1323"/>
      <c r="G25" s="1323"/>
      <c r="H25" s="1323"/>
      <c r="I25" s="1323"/>
      <c r="J25" s="1375" t="s">
        <v>912</v>
      </c>
      <c r="K25" s="1375"/>
      <c r="L25" s="1375"/>
      <c r="M25" s="1375"/>
      <c r="N25" s="1375"/>
      <c r="O25" s="1375"/>
      <c r="P25" s="1375"/>
      <c r="Q25" s="1375"/>
      <c r="R25" s="1375"/>
      <c r="S25" s="1375"/>
      <c r="T25" s="1375"/>
      <c r="U25" s="1375"/>
      <c r="V25" s="1393" t="str">
        <f>IF(入力シート!E150="","",入力シート!E150)</f>
        <v/>
      </c>
      <c r="W25" s="1394"/>
      <c r="X25" s="1394"/>
      <c r="Y25" s="1394"/>
      <c r="Z25" s="1394"/>
      <c r="AA25" s="1394"/>
      <c r="AB25" s="1394"/>
      <c r="AC25" s="1394"/>
      <c r="AD25" s="1067" t="s">
        <v>366</v>
      </c>
      <c r="AE25" s="1067"/>
      <c r="AF25" s="1067"/>
      <c r="AG25" s="1067"/>
      <c r="AH25" s="1394" t="str">
        <f>IF(入力シート!H150="","",入力シート!H150)</f>
        <v/>
      </c>
      <c r="AI25" s="1394"/>
      <c r="AJ25" s="1394"/>
      <c r="AK25" s="1394"/>
      <c r="AL25" s="1394"/>
      <c r="AM25" s="1394"/>
      <c r="AN25" s="1394"/>
      <c r="AO25" s="1067" t="s">
        <v>364</v>
      </c>
      <c r="AP25" s="1067"/>
      <c r="AQ25" s="1199"/>
      <c r="AR25" s="561"/>
    </row>
    <row r="26" spans="1:55" ht="21" customHeight="1" x14ac:dyDescent="0.15">
      <c r="A26" s="928"/>
      <c r="B26" s="1324"/>
      <c r="C26" s="1325"/>
      <c r="D26" s="1325"/>
      <c r="E26" s="1325"/>
      <c r="F26" s="1325"/>
      <c r="G26" s="1325"/>
      <c r="H26" s="1325"/>
      <c r="I26" s="1326"/>
      <c r="J26" s="1371" t="s">
        <v>913</v>
      </c>
      <c r="K26" s="1372"/>
      <c r="L26" s="1372"/>
      <c r="M26" s="1372"/>
      <c r="N26" s="1372"/>
      <c r="O26" s="1372"/>
      <c r="P26" s="1372"/>
      <c r="Q26" s="1372"/>
      <c r="R26" s="1372"/>
      <c r="S26" s="1372"/>
      <c r="T26" s="1372"/>
      <c r="U26" s="1372"/>
      <c r="V26" s="1427" t="str">
        <f>IF(入力シート!E151="","",入力シート!E151)</f>
        <v/>
      </c>
      <c r="W26" s="1428"/>
      <c r="X26" s="1428"/>
      <c r="Y26" s="1428"/>
      <c r="Z26" s="1428"/>
      <c r="AA26" s="1428"/>
      <c r="AB26" s="1428"/>
      <c r="AC26" s="1428"/>
      <c r="AD26" s="1428"/>
      <c r="AE26" s="1428"/>
      <c r="AF26" s="1428"/>
      <c r="AG26" s="1428"/>
      <c r="AH26" s="1428"/>
      <c r="AI26" s="1428"/>
      <c r="AJ26" s="1428"/>
      <c r="AK26" s="1428"/>
      <c r="AL26" s="1428"/>
      <c r="AM26" s="1428"/>
      <c r="AN26" s="1428"/>
      <c r="AO26" s="1067" t="s">
        <v>364</v>
      </c>
      <c r="AP26" s="1067"/>
      <c r="AQ26" s="1199"/>
      <c r="AR26" s="561"/>
    </row>
    <row r="27" spans="1:55" ht="33" customHeight="1" x14ac:dyDescent="0.15">
      <c r="A27" s="556"/>
      <c r="B27" s="1321" t="s">
        <v>917</v>
      </c>
      <c r="C27" s="1114"/>
      <c r="D27" s="1114"/>
      <c r="E27" s="1114"/>
      <c r="F27" s="1114"/>
      <c r="G27" s="1114"/>
      <c r="H27" s="1114"/>
      <c r="I27" s="1114"/>
      <c r="J27" s="1114"/>
      <c r="K27" s="1114"/>
      <c r="L27" s="1114"/>
      <c r="M27" s="1114"/>
      <c r="N27" s="1114"/>
      <c r="O27" s="1114"/>
      <c r="P27" s="1114"/>
      <c r="Q27" s="1114"/>
      <c r="R27" s="1114"/>
      <c r="S27" s="1114"/>
      <c r="T27" s="1114"/>
      <c r="U27" s="1115"/>
      <c r="V27" s="1380"/>
      <c r="W27" s="1381"/>
      <c r="X27" s="1381"/>
      <c r="Y27" s="1381"/>
      <c r="Z27" s="1381"/>
      <c r="AA27" s="1381"/>
      <c r="AB27" s="1381"/>
      <c r="AC27" s="1382"/>
      <c r="AD27" s="1382"/>
      <c r="AE27" s="1382"/>
      <c r="AF27" s="1382"/>
      <c r="AG27" s="1382"/>
      <c r="AH27" s="1382"/>
      <c r="AI27" s="1382"/>
      <c r="AJ27" s="1382"/>
      <c r="AK27" s="1382"/>
      <c r="AL27" s="1382"/>
      <c r="AM27" s="1382"/>
      <c r="AN27" s="1382"/>
      <c r="AO27" s="1382"/>
      <c r="AP27" s="1382"/>
      <c r="AQ27" s="1382"/>
      <c r="AR27" s="561"/>
    </row>
    <row r="28" spans="1:55" ht="21" customHeight="1" x14ac:dyDescent="0.15">
      <c r="A28" s="556"/>
      <c r="B28" s="1364" t="s">
        <v>930</v>
      </c>
      <c r="C28" s="1365"/>
      <c r="D28" s="1365"/>
      <c r="E28" s="1365"/>
      <c r="F28" s="1365"/>
      <c r="G28" s="1365"/>
      <c r="H28" s="1365"/>
      <c r="I28" s="1365"/>
      <c r="J28" s="1365"/>
      <c r="K28" s="1365"/>
      <c r="L28" s="1365"/>
      <c r="M28" s="1365"/>
      <c r="N28" s="1365"/>
      <c r="O28" s="1365"/>
      <c r="P28" s="1365"/>
      <c r="Q28" s="1365"/>
      <c r="R28" s="1365"/>
      <c r="S28" s="1365"/>
      <c r="T28" s="1365"/>
      <c r="U28" s="1366"/>
      <c r="V28" s="1358"/>
      <c r="W28" s="1359"/>
      <c r="X28" s="1359"/>
      <c r="Y28" s="1359"/>
      <c r="Z28" s="1359"/>
      <c r="AA28" s="1359"/>
      <c r="AB28" s="1359"/>
      <c r="AC28" s="1359"/>
      <c r="AD28" s="1359"/>
      <c r="AE28" s="1359"/>
      <c r="AF28" s="1359"/>
      <c r="AG28" s="1359"/>
      <c r="AH28" s="1359"/>
      <c r="AI28" s="1359"/>
      <c r="AJ28" s="1359"/>
      <c r="AK28" s="1359"/>
      <c r="AL28" s="1359"/>
      <c r="AM28" s="1359"/>
      <c r="AN28" s="1359"/>
      <c r="AO28" s="1359"/>
      <c r="AP28" s="1359"/>
      <c r="AQ28" s="1360"/>
      <c r="AR28" s="561"/>
    </row>
    <row r="29" spans="1:55" ht="21" customHeight="1" x14ac:dyDescent="0.15">
      <c r="A29" s="556"/>
      <c r="B29" s="1321" t="s">
        <v>919</v>
      </c>
      <c r="C29" s="1114"/>
      <c r="D29" s="1114"/>
      <c r="E29" s="1114"/>
      <c r="F29" s="1114"/>
      <c r="G29" s="1114"/>
      <c r="H29" s="1114"/>
      <c r="I29" s="1114"/>
      <c r="J29" s="1114"/>
      <c r="K29" s="1114"/>
      <c r="L29" s="1114"/>
      <c r="M29" s="1114"/>
      <c r="N29" s="1114"/>
      <c r="O29" s="1114"/>
      <c r="P29" s="1114"/>
      <c r="Q29" s="1114"/>
      <c r="R29" s="1114"/>
      <c r="S29" s="1114"/>
      <c r="T29" s="1114"/>
      <c r="U29" s="1115"/>
      <c r="V29" s="1179" t="s">
        <v>373</v>
      </c>
      <c r="W29" s="1179"/>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561"/>
    </row>
    <row r="30" spans="1:55" ht="21" customHeight="1" x14ac:dyDescent="0.15">
      <c r="A30" s="556"/>
      <c r="B30" s="1364" t="s">
        <v>920</v>
      </c>
      <c r="C30" s="1365"/>
      <c r="D30" s="1365"/>
      <c r="E30" s="1365"/>
      <c r="F30" s="1365"/>
      <c r="G30" s="1365"/>
      <c r="H30" s="1365"/>
      <c r="I30" s="1365"/>
      <c r="J30" s="1365"/>
      <c r="K30" s="1365"/>
      <c r="L30" s="1365"/>
      <c r="M30" s="1365"/>
      <c r="N30" s="1365"/>
      <c r="O30" s="1365"/>
      <c r="P30" s="1365"/>
      <c r="Q30" s="1365"/>
      <c r="R30" s="1365"/>
      <c r="S30" s="1365"/>
      <c r="T30" s="1365"/>
      <c r="U30" s="1366"/>
      <c r="V30" s="1336"/>
      <c r="W30" s="1337"/>
      <c r="X30" s="1337"/>
      <c r="Y30" s="1337"/>
      <c r="Z30" s="1337"/>
      <c r="AA30" s="1337"/>
      <c r="AB30" s="1337"/>
      <c r="AC30" s="1337"/>
      <c r="AD30" s="1337"/>
      <c r="AE30" s="1337"/>
      <c r="AF30" s="1337"/>
      <c r="AG30" s="1337"/>
      <c r="AH30" s="1337"/>
      <c r="AI30" s="1337"/>
      <c r="AJ30" s="1337"/>
      <c r="AK30" s="1337"/>
      <c r="AL30" s="1337"/>
      <c r="AM30" s="1337"/>
      <c r="AN30" s="1337"/>
      <c r="AO30" s="1356" t="s">
        <v>361</v>
      </c>
      <c r="AP30" s="1356"/>
      <c r="AQ30" s="1357"/>
      <c r="AR30" s="561"/>
    </row>
    <row r="31" spans="1:55" ht="21" customHeight="1" x14ac:dyDescent="0.15">
      <c r="A31" s="556"/>
      <c r="B31" s="1367"/>
      <c r="C31" s="1368"/>
      <c r="D31" s="1368"/>
      <c r="E31" s="1368"/>
      <c r="F31" s="1368"/>
      <c r="G31" s="1368"/>
      <c r="H31" s="1368"/>
      <c r="I31" s="1368"/>
      <c r="J31" s="1368"/>
      <c r="K31" s="1368"/>
      <c r="L31" s="1368"/>
      <c r="M31" s="1368"/>
      <c r="N31" s="1368"/>
      <c r="O31" s="1368"/>
      <c r="P31" s="1368"/>
      <c r="Q31" s="1368"/>
      <c r="R31" s="1368"/>
      <c r="S31" s="1368"/>
      <c r="T31" s="1368"/>
      <c r="U31" s="1369"/>
      <c r="V31" s="1370"/>
      <c r="W31" s="1363"/>
      <c r="X31" s="1363"/>
      <c r="Y31" s="1363"/>
      <c r="Z31" s="1363"/>
      <c r="AA31" s="1363"/>
      <c r="AB31" s="1363"/>
      <c r="AC31" s="1363"/>
      <c r="AD31" s="1363"/>
      <c r="AE31" s="1363"/>
      <c r="AF31" s="1363"/>
      <c r="AG31" s="1363"/>
      <c r="AH31" s="1363"/>
      <c r="AI31" s="1363"/>
      <c r="AJ31" s="1363"/>
      <c r="AK31" s="1363"/>
      <c r="AL31" s="1363"/>
      <c r="AM31" s="1363"/>
      <c r="AN31" s="1363"/>
      <c r="AO31" s="1350" t="s">
        <v>374</v>
      </c>
      <c r="AP31" s="1350"/>
      <c r="AQ31" s="1351"/>
      <c r="AR31" s="561"/>
    </row>
    <row r="32" spans="1:55" ht="21" customHeight="1" x14ac:dyDescent="0.15">
      <c r="A32" s="556"/>
      <c r="B32" s="1364" t="s">
        <v>921</v>
      </c>
      <c r="C32" s="1365"/>
      <c r="D32" s="1365"/>
      <c r="E32" s="1365"/>
      <c r="F32" s="1365"/>
      <c r="G32" s="1365"/>
      <c r="H32" s="1365"/>
      <c r="I32" s="1365"/>
      <c r="J32" s="1365"/>
      <c r="K32" s="1365"/>
      <c r="L32" s="1365"/>
      <c r="M32" s="1365"/>
      <c r="N32" s="1365"/>
      <c r="O32" s="1365"/>
      <c r="P32" s="1365"/>
      <c r="Q32" s="1365"/>
      <c r="R32" s="1365"/>
      <c r="S32" s="1365"/>
      <c r="T32" s="1365"/>
      <c r="U32" s="1366"/>
      <c r="V32" s="1152" t="str">
        <f>IF(入力シート!E152="","",IF(入力シート!E152="選択してください","",入力シート!E152))</f>
        <v/>
      </c>
      <c r="W32" s="1153"/>
      <c r="X32" s="1153"/>
      <c r="Y32" s="1153"/>
      <c r="Z32" s="1153"/>
      <c r="AA32" s="1153"/>
      <c r="AB32" s="1153"/>
      <c r="AC32" s="1153"/>
      <c r="AD32" s="1153"/>
      <c r="AE32" s="1153"/>
      <c r="AF32" s="1153"/>
      <c r="AG32" s="1153"/>
      <c r="AH32" s="1153"/>
      <c r="AI32" s="1153"/>
      <c r="AJ32" s="1153"/>
      <c r="AK32" s="1153"/>
      <c r="AL32" s="1153"/>
      <c r="AM32" s="1153"/>
      <c r="AN32" s="1153"/>
      <c r="AO32" s="1271"/>
      <c r="AP32" s="1271"/>
      <c r="AQ32" s="1352"/>
      <c r="AR32" s="561"/>
    </row>
    <row r="33" spans="1:44" ht="21" customHeight="1" x14ac:dyDescent="0.15">
      <c r="A33" s="556"/>
      <c r="B33" s="1367"/>
      <c r="C33" s="1368"/>
      <c r="D33" s="1368"/>
      <c r="E33" s="1368"/>
      <c r="F33" s="1368"/>
      <c r="G33" s="1368"/>
      <c r="H33" s="1368"/>
      <c r="I33" s="1368"/>
      <c r="J33" s="1368"/>
      <c r="K33" s="1368"/>
      <c r="L33" s="1368"/>
      <c r="M33" s="1368"/>
      <c r="N33" s="1368"/>
      <c r="O33" s="1368"/>
      <c r="P33" s="1368"/>
      <c r="Q33" s="1368"/>
      <c r="R33" s="1368"/>
      <c r="S33" s="1368"/>
      <c r="T33" s="1368"/>
      <c r="U33" s="1369"/>
      <c r="V33" s="1353"/>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5"/>
      <c r="AR33" s="561"/>
    </row>
    <row r="34" spans="1:44" ht="21" customHeight="1" x14ac:dyDescent="0.15">
      <c r="A34" s="556"/>
      <c r="B34" s="1321" t="s">
        <v>922</v>
      </c>
      <c r="C34" s="1114"/>
      <c r="D34" s="1114"/>
      <c r="E34" s="1114"/>
      <c r="F34" s="1114"/>
      <c r="G34" s="1114"/>
      <c r="H34" s="1114"/>
      <c r="I34" s="1114"/>
      <c r="J34" s="1114"/>
      <c r="K34" s="1114"/>
      <c r="L34" s="1114"/>
      <c r="M34" s="1114"/>
      <c r="N34" s="1114"/>
      <c r="O34" s="1114"/>
      <c r="P34" s="1114"/>
      <c r="Q34" s="1114"/>
      <c r="R34" s="1114"/>
      <c r="S34" s="1114"/>
      <c r="T34" s="1114"/>
      <c r="U34" s="1115"/>
      <c r="V34" s="1397"/>
      <c r="W34" s="1397"/>
      <c r="X34" s="1397"/>
      <c r="Y34" s="1397"/>
      <c r="Z34" s="1397"/>
      <c r="AA34" s="1397"/>
      <c r="AB34" s="1397"/>
      <c r="AC34" s="1397"/>
      <c r="AD34" s="1397"/>
      <c r="AE34" s="1397"/>
      <c r="AF34" s="1397"/>
      <c r="AG34" s="1397"/>
      <c r="AH34" s="1397"/>
      <c r="AI34" s="1397"/>
      <c r="AJ34" s="1397"/>
      <c r="AK34" s="1397"/>
      <c r="AL34" s="1397"/>
      <c r="AM34" s="1397"/>
      <c r="AN34" s="1397"/>
      <c r="AO34" s="1397"/>
      <c r="AP34" s="1397"/>
      <c r="AQ34" s="1397"/>
      <c r="AR34" s="561"/>
    </row>
    <row r="35" spans="1:44" ht="21" customHeight="1" x14ac:dyDescent="0.15">
      <c r="A35" s="556"/>
      <c r="B35" s="1321" t="s">
        <v>923</v>
      </c>
      <c r="C35" s="1114"/>
      <c r="D35" s="1114"/>
      <c r="E35" s="1114"/>
      <c r="F35" s="1114"/>
      <c r="G35" s="1114"/>
      <c r="H35" s="1114"/>
      <c r="I35" s="1114"/>
      <c r="J35" s="1114"/>
      <c r="K35" s="1114"/>
      <c r="L35" s="1114"/>
      <c r="M35" s="1114"/>
      <c r="N35" s="1114"/>
      <c r="O35" s="1114"/>
      <c r="P35" s="1114"/>
      <c r="Q35" s="1114"/>
      <c r="R35" s="1114"/>
      <c r="S35" s="1114"/>
      <c r="T35" s="1114"/>
      <c r="U35" s="1115"/>
      <c r="V35" s="1179" t="str">
        <f>IF(入力シート!E153="","",IF(入力シート!E153="選択してください","",入力シート!E153))</f>
        <v/>
      </c>
      <c r="W35" s="1179"/>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561"/>
    </row>
    <row r="36" spans="1:44" ht="21" customHeight="1" x14ac:dyDescent="0.15">
      <c r="A36" s="556"/>
      <c r="B36" s="1101" t="s">
        <v>925</v>
      </c>
      <c r="C36" s="1101"/>
      <c r="D36" s="1101"/>
      <c r="E36" s="1101"/>
      <c r="F36" s="1101"/>
      <c r="G36" s="1101"/>
      <c r="H36" s="1101"/>
      <c r="I36" s="1101"/>
      <c r="J36" s="1101"/>
      <c r="K36" s="1101"/>
      <c r="L36" s="1101"/>
      <c r="M36" s="1101"/>
      <c r="N36" s="1101"/>
      <c r="O36" s="1101"/>
      <c r="P36" s="1101"/>
      <c r="Q36" s="1101"/>
      <c r="R36" s="1101"/>
      <c r="S36" s="1101"/>
      <c r="T36" s="1101"/>
      <c r="U36" s="1101"/>
      <c r="V36" s="1386" t="s">
        <v>375</v>
      </c>
      <c r="W36" s="1387"/>
      <c r="X36" s="1387"/>
      <c r="Y36" s="1388"/>
      <c r="Z36" s="1336"/>
      <c r="AA36" s="1337"/>
      <c r="AB36" s="1337"/>
      <c r="AC36" s="1337"/>
      <c r="AD36" s="1337"/>
      <c r="AE36" s="1337"/>
      <c r="AF36" s="1337"/>
      <c r="AG36" s="1337"/>
      <c r="AH36" s="1337"/>
      <c r="AI36" s="1337"/>
      <c r="AJ36" s="1337"/>
      <c r="AK36" s="1337"/>
      <c r="AL36" s="1337"/>
      <c r="AM36" s="1337"/>
      <c r="AN36" s="1337"/>
      <c r="AO36" s="1356" t="s">
        <v>361</v>
      </c>
      <c r="AP36" s="1356"/>
      <c r="AQ36" s="1357"/>
      <c r="AR36" s="561"/>
    </row>
    <row r="37" spans="1:44" ht="21" customHeight="1" x14ac:dyDescent="0.15">
      <c r="A37" s="556"/>
      <c r="B37" s="1101"/>
      <c r="C37" s="1101"/>
      <c r="D37" s="1101"/>
      <c r="E37" s="1101"/>
      <c r="F37" s="1101"/>
      <c r="G37" s="1101"/>
      <c r="H37" s="1101"/>
      <c r="I37" s="1101"/>
      <c r="J37" s="1101"/>
      <c r="K37" s="1101"/>
      <c r="L37" s="1101"/>
      <c r="M37" s="1101"/>
      <c r="N37" s="1101"/>
      <c r="O37" s="1101"/>
      <c r="P37" s="1101"/>
      <c r="Q37" s="1101"/>
      <c r="R37" s="1101"/>
      <c r="S37" s="1101"/>
      <c r="T37" s="1101"/>
      <c r="U37" s="1101"/>
      <c r="V37" s="1383" t="s">
        <v>376</v>
      </c>
      <c r="W37" s="1384"/>
      <c r="X37" s="1384"/>
      <c r="Y37" s="1385"/>
      <c r="Z37" s="1361" t="s">
        <v>336</v>
      </c>
      <c r="AA37" s="1362"/>
      <c r="AB37" s="1362"/>
      <c r="AC37" s="1362"/>
      <c r="AD37" s="1363"/>
      <c r="AE37" s="1363"/>
      <c r="AF37" s="1363"/>
      <c r="AG37" s="1363"/>
      <c r="AH37" s="1363"/>
      <c r="AI37" s="671" t="s">
        <v>377</v>
      </c>
      <c r="AJ37" s="1363"/>
      <c r="AK37" s="1363"/>
      <c r="AL37" s="1363"/>
      <c r="AM37" s="1363"/>
      <c r="AN37" s="1363"/>
      <c r="AO37" s="1354" t="s">
        <v>361</v>
      </c>
      <c r="AP37" s="1354"/>
      <c r="AQ37" s="1355"/>
      <c r="AR37" s="561"/>
    </row>
    <row r="38" spans="1:44" ht="21" customHeight="1" x14ac:dyDescent="0.15">
      <c r="A38" s="556"/>
      <c r="B38" s="1101" t="s">
        <v>924</v>
      </c>
      <c r="C38" s="1101"/>
      <c r="D38" s="1101"/>
      <c r="E38" s="1101"/>
      <c r="F38" s="1101"/>
      <c r="G38" s="1101"/>
      <c r="H38" s="1101"/>
      <c r="I38" s="1101"/>
      <c r="J38" s="1101"/>
      <c r="K38" s="1101"/>
      <c r="L38" s="1101"/>
      <c r="M38" s="1101"/>
      <c r="N38" s="1101"/>
      <c r="O38" s="1101"/>
      <c r="P38" s="1101"/>
      <c r="Q38" s="1101"/>
      <c r="R38" s="1101"/>
      <c r="S38" s="1101"/>
      <c r="T38" s="1101"/>
      <c r="U38" s="1101"/>
      <c r="V38" s="1420"/>
      <c r="W38" s="1421"/>
      <c r="X38" s="1421"/>
      <c r="Y38" s="1421"/>
      <c r="Z38" s="1421"/>
      <c r="AA38" s="1421"/>
      <c r="AB38" s="1421"/>
      <c r="AC38" s="1421"/>
      <c r="AD38" s="1421"/>
      <c r="AE38" s="1421"/>
      <c r="AF38" s="1421"/>
      <c r="AG38" s="1421"/>
      <c r="AH38" s="1421"/>
      <c r="AI38" s="1421"/>
      <c r="AJ38" s="1421"/>
      <c r="AK38" s="1421"/>
      <c r="AL38" s="1421"/>
      <c r="AM38" s="1421"/>
      <c r="AN38" s="1421"/>
      <c r="AO38" s="1422"/>
      <c r="AP38" s="1422"/>
      <c r="AQ38" s="1423"/>
      <c r="AR38" s="561"/>
    </row>
    <row r="39" spans="1:44" ht="21" customHeight="1" x14ac:dyDescent="0.15">
      <c r="A39" s="556"/>
      <c r="B39" s="1101" t="s">
        <v>926</v>
      </c>
      <c r="C39" s="1101"/>
      <c r="D39" s="1101"/>
      <c r="E39" s="1101"/>
      <c r="F39" s="1101"/>
      <c r="G39" s="1101"/>
      <c r="H39" s="1101"/>
      <c r="I39" s="1101"/>
      <c r="J39" s="1101"/>
      <c r="K39" s="1101"/>
      <c r="L39" s="1101"/>
      <c r="M39" s="1101"/>
      <c r="N39" s="1101"/>
      <c r="O39" s="1101"/>
      <c r="P39" s="1101"/>
      <c r="Q39" s="1101"/>
      <c r="R39" s="1101"/>
      <c r="S39" s="1101"/>
      <c r="T39" s="1101"/>
      <c r="U39" s="1101"/>
      <c r="V39" s="1344"/>
      <c r="W39" s="1345"/>
      <c r="X39" s="1345"/>
      <c r="Y39" s="1345"/>
      <c r="Z39" s="1345"/>
      <c r="AA39" s="1345"/>
      <c r="AB39" s="1345"/>
      <c r="AC39" s="1345"/>
      <c r="AD39" s="1345"/>
      <c r="AE39" s="1345"/>
      <c r="AF39" s="1345"/>
      <c r="AG39" s="1345"/>
      <c r="AH39" s="1345"/>
      <c r="AI39" s="1345"/>
      <c r="AJ39" s="1345"/>
      <c r="AK39" s="1345"/>
      <c r="AL39" s="1345"/>
      <c r="AM39" s="1345"/>
      <c r="AN39" s="1345"/>
      <c r="AO39" s="1345"/>
      <c r="AP39" s="1345"/>
      <c r="AQ39" s="1346"/>
      <c r="AR39" s="561"/>
    </row>
    <row r="40" spans="1:44" ht="21" customHeight="1" x14ac:dyDescent="0.15">
      <c r="A40" s="556"/>
      <c r="B40" s="1092" t="s">
        <v>927</v>
      </c>
      <c r="C40" s="1093"/>
      <c r="D40" s="1093"/>
      <c r="E40" s="1093"/>
      <c r="F40" s="1093"/>
      <c r="G40" s="1093"/>
      <c r="H40" s="1093"/>
      <c r="I40" s="1347"/>
      <c r="J40" s="1347"/>
      <c r="K40" s="1347"/>
      <c r="L40" s="1347"/>
      <c r="M40" s="1347"/>
      <c r="N40" s="1347"/>
      <c r="O40" s="1347"/>
      <c r="P40" s="1347"/>
      <c r="Q40" s="1347"/>
      <c r="R40" s="1347"/>
      <c r="S40" s="1347"/>
      <c r="T40" s="1347"/>
      <c r="U40" s="1348"/>
      <c r="V40" s="1340"/>
      <c r="W40" s="1341"/>
      <c r="X40" s="1341"/>
      <c r="Y40" s="1341"/>
      <c r="Z40" s="1341"/>
      <c r="AA40" s="1341"/>
      <c r="AB40" s="1341"/>
      <c r="AC40" s="1342"/>
      <c r="AD40" s="1342"/>
      <c r="AE40" s="1342"/>
      <c r="AF40" s="1342"/>
      <c r="AG40" s="1342"/>
      <c r="AH40" s="1342"/>
      <c r="AI40" s="1342"/>
      <c r="AJ40" s="1342"/>
      <c r="AK40" s="1342"/>
      <c r="AL40" s="1342"/>
      <c r="AM40" s="1342"/>
      <c r="AN40" s="1342"/>
      <c r="AO40" s="1342"/>
      <c r="AP40" s="1342"/>
      <c r="AQ40" s="1343"/>
      <c r="AR40" s="561"/>
    </row>
    <row r="41" spans="1:44" ht="21" customHeight="1" x14ac:dyDescent="0.15">
      <c r="A41" s="556"/>
      <c r="B41" s="1092" t="s">
        <v>928</v>
      </c>
      <c r="C41" s="1093"/>
      <c r="D41" s="1093"/>
      <c r="E41" s="1093"/>
      <c r="F41" s="1093"/>
      <c r="G41" s="1093"/>
      <c r="H41" s="1093"/>
      <c r="I41" s="1347"/>
      <c r="J41" s="1347"/>
      <c r="K41" s="1347"/>
      <c r="L41" s="1347"/>
      <c r="M41" s="1347"/>
      <c r="N41" s="1347"/>
      <c r="O41" s="1347"/>
      <c r="P41" s="1347"/>
      <c r="Q41" s="1347"/>
      <c r="R41" s="1347"/>
      <c r="S41" s="1347"/>
      <c r="T41" s="1347"/>
      <c r="U41" s="1348"/>
      <c r="V41" s="1340"/>
      <c r="W41" s="1341"/>
      <c r="X41" s="1341"/>
      <c r="Y41" s="1341"/>
      <c r="Z41" s="1341"/>
      <c r="AA41" s="1341"/>
      <c r="AB41" s="1341"/>
      <c r="AC41" s="1342"/>
      <c r="AD41" s="1342"/>
      <c r="AE41" s="1342"/>
      <c r="AF41" s="1342"/>
      <c r="AG41" s="1342"/>
      <c r="AH41" s="1342"/>
      <c r="AI41" s="1342"/>
      <c r="AJ41" s="1342"/>
      <c r="AK41" s="1342"/>
      <c r="AL41" s="1342"/>
      <c r="AM41" s="1342"/>
      <c r="AN41" s="1342"/>
      <c r="AO41" s="1342"/>
      <c r="AP41" s="1342"/>
      <c r="AQ41" s="1343"/>
      <c r="AR41" s="561"/>
    </row>
    <row r="42" spans="1:44" ht="21" customHeight="1" x14ac:dyDescent="0.15">
      <c r="A42" s="556"/>
      <c r="B42" s="1376" t="s">
        <v>929</v>
      </c>
      <c r="C42" s="1376"/>
      <c r="D42" s="1376"/>
      <c r="E42" s="1376"/>
      <c r="F42" s="1376"/>
      <c r="G42" s="1376"/>
      <c r="H42" s="1376"/>
      <c r="I42" s="1376"/>
      <c r="J42" s="1376"/>
      <c r="K42" s="1376"/>
      <c r="L42" s="1376"/>
      <c r="M42" s="1376"/>
      <c r="N42" s="1376"/>
      <c r="O42" s="1376"/>
      <c r="P42" s="1376"/>
      <c r="Q42" s="1376"/>
      <c r="R42" s="1376"/>
      <c r="S42" s="1376"/>
      <c r="T42" s="1376"/>
      <c r="U42" s="1376"/>
      <c r="V42" s="1321" t="s">
        <v>378</v>
      </c>
      <c r="W42" s="1114"/>
      <c r="X42" s="1114"/>
      <c r="Y42" s="1349" t="str">
        <f>IF(入力シート!H135="","",入力シート!H135)</f>
        <v/>
      </c>
      <c r="Z42" s="1349"/>
      <c r="AA42" s="1349"/>
      <c r="AB42" s="1349"/>
      <c r="AC42" s="1349"/>
      <c r="AD42" s="1377" t="s">
        <v>379</v>
      </c>
      <c r="AE42" s="1377"/>
      <c r="AF42" s="1377"/>
      <c r="AG42" s="1321" t="s">
        <v>380</v>
      </c>
      <c r="AH42" s="1114"/>
      <c r="AI42" s="1114"/>
      <c r="AJ42" s="1424" t="str">
        <f>IF(OR(入力シート!E163="",入力シート!E138="",入力シート!H135=""),"",ROUNDDOWN(入力シート!E163/(入力シート!E138*入力シート!H135),0))</f>
        <v/>
      </c>
      <c r="AK42" s="1424"/>
      <c r="AL42" s="1424"/>
      <c r="AM42" s="1424"/>
      <c r="AN42" s="1424"/>
      <c r="AO42" s="1134" t="s">
        <v>381</v>
      </c>
      <c r="AP42" s="1134"/>
      <c r="AQ42" s="1135"/>
      <c r="AR42" s="561"/>
    </row>
    <row r="43" spans="1:44" ht="21" customHeight="1" x14ac:dyDescent="0.15">
      <c r="A43" s="556"/>
      <c r="B43" s="530" t="s">
        <v>382</v>
      </c>
      <c r="C43" s="530"/>
      <c r="D43" s="530"/>
      <c r="E43" s="530"/>
      <c r="F43" s="530"/>
      <c r="G43" s="530"/>
      <c r="H43" s="530"/>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61"/>
    </row>
    <row r="44" spans="1:44" ht="27" customHeight="1" x14ac:dyDescent="0.15">
      <c r="A44" s="556"/>
      <c r="B44" s="1339" t="s">
        <v>383</v>
      </c>
      <c r="C44" s="1339"/>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c r="AF44" s="1339"/>
      <c r="AG44" s="1339"/>
      <c r="AH44" s="1339"/>
      <c r="AI44" s="1339"/>
      <c r="AJ44" s="1339"/>
      <c r="AK44" s="1339"/>
      <c r="AL44" s="1339"/>
      <c r="AM44" s="1339"/>
      <c r="AN44" s="1339"/>
      <c r="AO44" s="1339"/>
      <c r="AP44" s="1339"/>
      <c r="AQ44" s="1339"/>
      <c r="AR44" s="561"/>
    </row>
    <row r="45" spans="1:44" ht="12.95" customHeight="1" x14ac:dyDescent="0.15">
      <c r="A45" s="556"/>
      <c r="B45" s="1339"/>
      <c r="C45" s="1339"/>
      <c r="D45" s="1339"/>
      <c r="E45" s="1339"/>
      <c r="F45" s="1339"/>
      <c r="G45" s="1339"/>
      <c r="H45" s="1339"/>
      <c r="I45" s="1339"/>
      <c r="J45" s="1339"/>
      <c r="K45" s="1339"/>
      <c r="L45" s="1339"/>
      <c r="M45" s="1339"/>
      <c r="N45" s="1339"/>
      <c r="O45" s="1339"/>
      <c r="P45" s="1339"/>
      <c r="Q45" s="1339"/>
      <c r="R45" s="1339"/>
      <c r="S45" s="1339"/>
      <c r="T45" s="1339"/>
      <c r="U45" s="1339"/>
      <c r="V45" s="1339"/>
      <c r="W45" s="1339"/>
      <c r="X45" s="1339"/>
      <c r="Y45" s="1339"/>
      <c r="Z45" s="1339"/>
      <c r="AA45" s="1339"/>
      <c r="AB45" s="1339"/>
      <c r="AC45" s="1339"/>
      <c r="AD45" s="1339"/>
      <c r="AE45" s="1339"/>
      <c r="AF45" s="1339"/>
      <c r="AG45" s="1339"/>
      <c r="AH45" s="1339"/>
      <c r="AI45" s="1339"/>
      <c r="AJ45" s="1339"/>
      <c r="AK45" s="1339"/>
      <c r="AL45" s="1339"/>
      <c r="AM45" s="1339"/>
      <c r="AN45" s="1339"/>
      <c r="AO45" s="1339"/>
      <c r="AP45" s="1339"/>
      <c r="AQ45" s="1339"/>
      <c r="AR45" s="561"/>
    </row>
    <row r="46" spans="1:44" x14ac:dyDescent="0.15">
      <c r="A46" s="556" t="s">
        <v>384</v>
      </c>
      <c r="B46" s="517"/>
      <c r="C46" s="517"/>
      <c r="D46" s="517"/>
      <c r="E46" s="517"/>
      <c r="F46" s="517"/>
      <c r="G46" s="517"/>
      <c r="H46" s="517"/>
      <c r="I46" s="575"/>
      <c r="J46" s="575"/>
      <c r="K46" s="575"/>
      <c r="L46" s="575"/>
      <c r="M46" s="575"/>
      <c r="N46" s="515"/>
      <c r="O46" s="515"/>
      <c r="P46" s="515"/>
      <c r="Q46" s="515"/>
      <c r="R46" s="515"/>
      <c r="S46" s="515"/>
      <c r="T46" s="515"/>
      <c r="U46" s="523"/>
      <c r="V46" s="523"/>
      <c r="W46" s="523"/>
      <c r="X46" s="523"/>
      <c r="Y46" s="523"/>
      <c r="Z46" s="523"/>
      <c r="AA46" s="523"/>
      <c r="AB46" s="523"/>
      <c r="AC46" s="523"/>
      <c r="AD46" s="523"/>
      <c r="AE46" s="523"/>
      <c r="AF46" s="523"/>
      <c r="AG46" s="523"/>
      <c r="AH46" s="523"/>
      <c r="AI46" s="523"/>
      <c r="AJ46" s="523"/>
      <c r="AK46" s="523"/>
      <c r="AL46" s="523"/>
      <c r="AM46" s="523"/>
      <c r="AN46" s="523"/>
      <c r="AO46" s="523"/>
      <c r="AP46" s="523"/>
      <c r="AQ46" s="523"/>
      <c r="AR46" s="561"/>
    </row>
    <row r="47" spans="1:44" ht="12.95" customHeight="1" x14ac:dyDescent="0.15">
      <c r="A47" s="556"/>
      <c r="B47" s="654" t="s">
        <v>385</v>
      </c>
      <c r="C47" s="984" t="s">
        <v>386</v>
      </c>
      <c r="D47" s="984"/>
      <c r="E47" s="984"/>
      <c r="F47" s="984"/>
      <c r="G47" s="984"/>
      <c r="H47" s="984"/>
      <c r="I47" s="984"/>
      <c r="J47" s="984"/>
      <c r="K47" s="984"/>
      <c r="L47" s="984"/>
      <c r="M47" s="984"/>
      <c r="N47" s="984"/>
      <c r="O47" s="984"/>
      <c r="P47" s="984"/>
      <c r="Q47" s="984"/>
      <c r="R47" s="984"/>
      <c r="S47" s="984"/>
      <c r="T47" s="984"/>
      <c r="U47" s="984"/>
      <c r="V47" s="984"/>
      <c r="W47" s="984"/>
      <c r="X47" s="984"/>
      <c r="Y47" s="984"/>
      <c r="Z47" s="984"/>
      <c r="AA47" s="984"/>
      <c r="AB47" s="984"/>
      <c r="AC47" s="517"/>
      <c r="AD47" s="517"/>
      <c r="AE47" s="517"/>
      <c r="AF47" s="517"/>
      <c r="AG47" s="517"/>
      <c r="AH47" s="517"/>
      <c r="AI47" s="517"/>
      <c r="AJ47" s="517"/>
      <c r="AK47" s="517"/>
      <c r="AL47" s="517"/>
      <c r="AM47" s="517"/>
      <c r="AN47" s="517"/>
      <c r="AO47" s="517"/>
      <c r="AP47" s="517"/>
      <c r="AQ47" s="517"/>
      <c r="AR47" s="561"/>
    </row>
    <row r="48" spans="1:44" ht="12.95" customHeight="1" x14ac:dyDescent="0.15">
      <c r="A48" s="556"/>
      <c r="B48" s="654" t="s">
        <v>385</v>
      </c>
      <c r="C48" s="984" t="s">
        <v>387</v>
      </c>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517"/>
      <c r="AC48" s="517"/>
      <c r="AD48" s="517"/>
      <c r="AE48" s="517"/>
      <c r="AF48" s="517"/>
      <c r="AG48" s="517"/>
      <c r="AH48" s="517"/>
      <c r="AI48" s="517"/>
      <c r="AJ48" s="517"/>
      <c r="AK48" s="517"/>
      <c r="AL48" s="517"/>
      <c r="AM48" s="517"/>
      <c r="AN48" s="517"/>
      <c r="AO48" s="517"/>
      <c r="AP48" s="517"/>
      <c r="AQ48" s="517"/>
      <c r="AR48" s="561"/>
    </row>
    <row r="49" spans="1:44" ht="14.25" thickBot="1" x14ac:dyDescent="0.2">
      <c r="A49" s="672"/>
      <c r="B49" s="539"/>
      <c r="C49" s="539"/>
      <c r="D49" s="539"/>
      <c r="E49" s="539"/>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673"/>
    </row>
  </sheetData>
  <sheetProtection password="E12F" sheet="1" objects="1" scenarios="1"/>
  <mergeCells count="135">
    <mergeCell ref="AH16:AI16"/>
    <mergeCell ref="X16:Z16"/>
    <mergeCell ref="AA16:AC16"/>
    <mergeCell ref="A5:AQ5"/>
    <mergeCell ref="AI6:AQ6"/>
    <mergeCell ref="AB7:AC7"/>
    <mergeCell ref="AE7:AF7"/>
    <mergeCell ref="AL7:AQ7"/>
    <mergeCell ref="B16:I16"/>
    <mergeCell ref="AO16:AQ16"/>
    <mergeCell ref="J16:L16"/>
    <mergeCell ref="S15:W15"/>
    <mergeCell ref="S16:W16"/>
    <mergeCell ref="AJ15:AN15"/>
    <mergeCell ref="AJ16:AN16"/>
    <mergeCell ref="Q15:R15"/>
    <mergeCell ref="Q16:R16"/>
    <mergeCell ref="AH15:AI15"/>
    <mergeCell ref="N16:P16"/>
    <mergeCell ref="AE15:AG15"/>
    <mergeCell ref="AE16:AG16"/>
    <mergeCell ref="AN1:AR1"/>
    <mergeCell ref="AH4:AI4"/>
    <mergeCell ref="AG7:AK7"/>
    <mergeCell ref="A1:E1"/>
    <mergeCell ref="AJ4:AR4"/>
    <mergeCell ref="F1:L1"/>
    <mergeCell ref="B14:I14"/>
    <mergeCell ref="J14:AQ14"/>
    <mergeCell ref="B15:I15"/>
    <mergeCell ref="AO15:AQ15"/>
    <mergeCell ref="B9:Z9"/>
    <mergeCell ref="AA9:AQ9"/>
    <mergeCell ref="B10:Z10"/>
    <mergeCell ref="AA10:AN10"/>
    <mergeCell ref="AO10:AQ10"/>
    <mergeCell ref="B13:I13"/>
    <mergeCell ref="J13:M13"/>
    <mergeCell ref="N13:Z13"/>
    <mergeCell ref="AA13:AD13"/>
    <mergeCell ref="AE13:AQ13"/>
    <mergeCell ref="J15:L15"/>
    <mergeCell ref="X15:Z15"/>
    <mergeCell ref="AA15:AC15"/>
    <mergeCell ref="N15:P15"/>
    <mergeCell ref="B19:U19"/>
    <mergeCell ref="V19:AN19"/>
    <mergeCell ref="AO19:AQ19"/>
    <mergeCell ref="B20:U20"/>
    <mergeCell ref="AD20:AF20"/>
    <mergeCell ref="AO20:AQ20"/>
    <mergeCell ref="B17:I17"/>
    <mergeCell ref="J17:W17"/>
    <mergeCell ref="X17:Z17"/>
    <mergeCell ref="AA17:AN17"/>
    <mergeCell ref="AO17:AQ17"/>
    <mergeCell ref="B18:I18"/>
    <mergeCell ref="J18:AN18"/>
    <mergeCell ref="AO18:AQ18"/>
    <mergeCell ref="AK20:AN20"/>
    <mergeCell ref="X20:AB20"/>
    <mergeCell ref="B21:U21"/>
    <mergeCell ref="V21:AN21"/>
    <mergeCell ref="AO21:AQ21"/>
    <mergeCell ref="B22:I22"/>
    <mergeCell ref="T22:U22"/>
    <mergeCell ref="V22:AC22"/>
    <mergeCell ref="AD22:AF22"/>
    <mergeCell ref="AG22:AK22"/>
    <mergeCell ref="AL22:AN22"/>
    <mergeCell ref="AO22:AQ22"/>
    <mergeCell ref="J22:L22"/>
    <mergeCell ref="Q22:S22"/>
    <mergeCell ref="M22:P22"/>
    <mergeCell ref="B23:I24"/>
    <mergeCell ref="J23:U23"/>
    <mergeCell ref="V23:AN23"/>
    <mergeCell ref="AO23:AQ23"/>
    <mergeCell ref="J24:U24"/>
    <mergeCell ref="V24:AN24"/>
    <mergeCell ref="AO24:AQ24"/>
    <mergeCell ref="B30:U31"/>
    <mergeCell ref="V30:AN30"/>
    <mergeCell ref="AO30:AQ30"/>
    <mergeCell ref="V31:AN31"/>
    <mergeCell ref="AO31:AQ31"/>
    <mergeCell ref="B25:I26"/>
    <mergeCell ref="J25:U25"/>
    <mergeCell ref="V25:AC25"/>
    <mergeCell ref="AD25:AG25"/>
    <mergeCell ref="AH25:AN25"/>
    <mergeCell ref="AO25:AQ25"/>
    <mergeCell ref="J26:U26"/>
    <mergeCell ref="V26:AN26"/>
    <mergeCell ref="AO26:AQ26"/>
    <mergeCell ref="B32:U33"/>
    <mergeCell ref="V32:AQ33"/>
    <mergeCell ref="B27:U27"/>
    <mergeCell ref="V27:AQ27"/>
    <mergeCell ref="V28:AQ28"/>
    <mergeCell ref="B29:U29"/>
    <mergeCell ref="V29:AQ29"/>
    <mergeCell ref="B28:U28"/>
    <mergeCell ref="AD37:AH37"/>
    <mergeCell ref="AJ37:AN37"/>
    <mergeCell ref="AO37:AQ37"/>
    <mergeCell ref="C48:AA48"/>
    <mergeCell ref="B40:U40"/>
    <mergeCell ref="V40:AQ40"/>
    <mergeCell ref="B41:U41"/>
    <mergeCell ref="V41:AQ41"/>
    <mergeCell ref="B42:U42"/>
    <mergeCell ref="V42:X42"/>
    <mergeCell ref="Y42:AC42"/>
    <mergeCell ref="AD42:AF42"/>
    <mergeCell ref="AG42:AI42"/>
    <mergeCell ref="AJ42:AN42"/>
    <mergeCell ref="AO42:AQ42"/>
    <mergeCell ref="B44:AQ44"/>
    <mergeCell ref="B45:AQ45"/>
    <mergeCell ref="C47:AB47"/>
    <mergeCell ref="B38:U38"/>
    <mergeCell ref="V38:AQ38"/>
    <mergeCell ref="B39:U39"/>
    <mergeCell ref="V39:AQ39"/>
    <mergeCell ref="B34:U34"/>
    <mergeCell ref="V34:AQ34"/>
    <mergeCell ref="B35:U35"/>
    <mergeCell ref="V35:AQ35"/>
    <mergeCell ref="B36:U37"/>
    <mergeCell ref="V36:Y36"/>
    <mergeCell ref="Z36:AN36"/>
    <mergeCell ref="AO36:AQ36"/>
    <mergeCell ref="V37:Y37"/>
    <mergeCell ref="Z37:AC37"/>
  </mergeCells>
  <phoneticPr fontId="2"/>
  <conditionalFormatting sqref="AA17 J17:J18 V21 V27:V28 V30:V31 V34 Z36 AD37 AJ37 Y42 AJ42">
    <cfRule type="expression" dxfId="46" priority="7">
      <formula>J17=""</formula>
    </cfRule>
  </conditionalFormatting>
  <dataValidations count="4">
    <dataValidation type="custom" errorStyle="information" allowBlank="1" showInputMessage="1" showErrorMessage="1" error="（４）定格出力が（３）定格容量を上回らないよう修正願います。" sqref="X16:Y16" xr:uid="{2A1D1416-28D0-4CA8-A44C-B4F0C0305A71}">
      <formula1>X16&lt;X15</formula1>
    </dataValidation>
    <dataValidation type="list" allowBlank="1" showInputMessage="1" sqref="V34:AQ34" xr:uid="{BCF0157B-CF70-4181-A540-6CE995FAD413}">
      <formula1>"電圧制御方式,電流制御方式,その他(    )"</formula1>
    </dataValidation>
    <dataValidation type="list" allowBlank="1" showInputMessage="1" sqref="V27:AQ27" xr:uid="{8FBC72D1-E598-4246-8257-80DE0808942C}">
      <formula1>"無効電力制御機能,出力制御機能,その他(    )"</formula1>
    </dataValidation>
    <dataValidation type="list" allowBlank="1" showInputMessage="1" showErrorMessage="1" sqref="V28:AQ28" xr:uid="{064D3B3A-C471-4147-B2A0-9590EFCCC339}">
      <formula1>"有,無"</formula1>
    </dataValidation>
  </dataValidations>
  <hyperlinks>
    <hyperlink ref="A1" location="はじめに!A1" display="＜はじめにへ" xr:uid="{C60FB664-8904-4D3F-BD8C-64A45F17681A}"/>
    <hyperlink ref="A1:E1" location="入力シート!Print_Area" display="＜入力シートへ" xr:uid="{CB91F723-B3D8-4046-B277-B2E65AC3EF55}"/>
    <hyperlink ref="AN1:AR1" location="おわりに!Print_Area" display="おわりに＞" xr:uid="{2A12CCF9-2992-4E61-BD99-F665A041F02B}"/>
  </hyperlinks>
  <pageMargins left="0.64" right="0.3" top="0.65" bottom="0.6" header="0.51200000000000001" footer="0.51200000000000001"/>
  <pageSetup paperSize="9" scale="8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5" id="{4E9750F6-44D9-4071-9DAF-95906218A1D9}">
            <xm:f>入力シート!$E$70&lt;3</xm:f>
            <x14:dxf>
              <fill>
                <patternFill>
                  <bgColor theme="0" tint="-0.24994659260841701"/>
                </patternFill>
              </fill>
            </x14:dxf>
          </x14:cfRule>
          <xm:sqref>A2:AR19 A20:X20 AC20:AK20 AO20:AR20 A21:AR24 A27:AR49 A25:A26 AR25:AR26</xm:sqref>
        </x14:conditionalFormatting>
        <x14:conditionalFormatting xmlns:xm="http://schemas.microsoft.com/office/excel/2006/main">
          <x14:cfRule type="expression" priority="6" id="{F76B8502-4242-4146-B7FC-B0306719ED27}">
            <xm:f>入力シート!$E$70=1</xm:f>
            <x14:dxf>
              <fill>
                <patternFill>
                  <bgColor theme="0" tint="-0.24994659260841701"/>
                </patternFill>
              </fill>
            </x14:dxf>
          </x14:cfRule>
          <xm:sqref>M1</xm:sqref>
        </x14:conditionalFormatting>
        <x14:conditionalFormatting xmlns:xm="http://schemas.microsoft.com/office/excel/2006/main">
          <x14:cfRule type="expression" priority="4" id="{1FBA2C99-861C-41FF-89A2-ADB9D8AD1ABD}">
            <xm:f>入力シート!$E$70&lt;3</xm:f>
            <x14:dxf>
              <fill>
                <patternFill>
                  <bgColor theme="0" tint="-0.24994659260841701"/>
                </patternFill>
              </fill>
            </x14:dxf>
          </x14:cfRule>
          <xm:sqref>V25:AN25</xm:sqref>
        </x14:conditionalFormatting>
        <x14:conditionalFormatting xmlns:xm="http://schemas.microsoft.com/office/excel/2006/main">
          <x14:cfRule type="expression" priority="3" id="{2385C7A9-26BE-4CB2-A9A6-2B8335EBF6EA}">
            <xm:f>入力シート!$E$70&lt;3</xm:f>
            <x14:dxf>
              <fill>
                <patternFill>
                  <bgColor theme="0" tint="-0.24994659260841701"/>
                </patternFill>
              </fill>
            </x14:dxf>
          </x14:cfRule>
          <xm:sqref>AO25:AQ26</xm:sqref>
        </x14:conditionalFormatting>
        <x14:conditionalFormatting xmlns:xm="http://schemas.microsoft.com/office/excel/2006/main">
          <x14:cfRule type="expression" priority="2" id="{9218C492-B068-4799-9C13-10FC07052D8F}">
            <xm:f>入力シート!$E$70&lt;3</xm:f>
            <x14:dxf>
              <fill>
                <patternFill>
                  <bgColor theme="0" tint="-0.24994659260841701"/>
                </patternFill>
              </fill>
            </x14:dxf>
          </x14:cfRule>
          <xm:sqref>V26:AN26</xm:sqref>
        </x14:conditionalFormatting>
        <x14:conditionalFormatting xmlns:xm="http://schemas.microsoft.com/office/excel/2006/main">
          <x14:cfRule type="expression" priority="1" id="{0285112D-F7B0-4FD9-AAA0-0EFE8E569C01}">
            <xm:f>入力シート!$E$70&lt;3</xm:f>
            <x14:dxf>
              <fill>
                <patternFill>
                  <bgColor theme="0" tint="-0.24994659260841701"/>
                </patternFill>
              </fill>
            </x14:dxf>
          </x14:cfRule>
          <xm:sqref>B25:U26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CB68"/>
  <sheetViews>
    <sheetView showGridLines="0" view="pageBreakPreview" zoomScale="80" zoomScaleNormal="100" zoomScaleSheetLayoutView="80" workbookViewId="0">
      <pane ySplit="1" topLeftCell="A2" activePane="bottomLeft" state="frozen"/>
      <selection sqref="A1:C1"/>
      <selection pane="bottomLeft" sqref="A1:E1"/>
    </sheetView>
  </sheetViews>
  <sheetFormatPr defaultColWidth="2.625" defaultRowHeight="14.25" customHeight="1" x14ac:dyDescent="0.15"/>
  <cols>
    <col min="1" max="13" width="2.625" style="34"/>
    <col min="14" max="14" width="10.125" style="34" customWidth="1"/>
    <col min="15" max="18" width="3.625" style="34" customWidth="1"/>
    <col min="19" max="27" width="2.625" style="34"/>
    <col min="28" max="28" width="3.375" style="34" bestFit="1" customWidth="1"/>
    <col min="29" max="62" width="2.625" style="34"/>
    <col min="63" max="80" width="2.625" style="34" customWidth="1"/>
    <col min="81" max="16384" width="2.625" style="34"/>
  </cols>
  <sheetData>
    <row r="1" spans="1:80" ht="20.100000000000001" customHeight="1" thickBot="1" x14ac:dyDescent="0.2">
      <c r="A1" s="977" t="s">
        <v>194</v>
      </c>
      <c r="B1" s="977"/>
      <c r="C1" s="977"/>
      <c r="D1" s="977"/>
      <c r="E1" s="977"/>
      <c r="F1" s="1435"/>
      <c r="G1" s="1435"/>
      <c r="H1" s="1435"/>
      <c r="I1" s="1435"/>
      <c r="J1" s="1435"/>
      <c r="K1" s="1435"/>
      <c r="L1" s="1435"/>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414" t="s">
        <v>196</v>
      </c>
      <c r="AP1" s="1414"/>
      <c r="AQ1" s="1414"/>
      <c r="AR1" s="1414"/>
      <c r="AS1" s="1414"/>
    </row>
    <row r="2" spans="1:80" ht="14.25" customHeight="1" thickTop="1" x14ac:dyDescent="0.15">
      <c r="A2" s="35"/>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7" t="s">
        <v>282</v>
      </c>
      <c r="AS2" s="36"/>
      <c r="AT2" s="38"/>
      <c r="AU2" s="38"/>
    </row>
    <row r="3" spans="1:80" ht="14.25" customHeight="1" thickBot="1" x14ac:dyDescent="0.2">
      <c r="A3" s="35"/>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7"/>
      <c r="AS3" s="36"/>
      <c r="AT3" s="38"/>
      <c r="AU3" s="38"/>
    </row>
    <row r="4" spans="1:80" ht="14.25" customHeight="1" x14ac:dyDescent="0.15">
      <c r="A4" s="3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1"/>
      <c r="AI4" s="41"/>
      <c r="AJ4" s="1279" t="str">
        <f>IF(入力シート!E10="","",入力シート!E10)</f>
        <v/>
      </c>
      <c r="AK4" s="1279"/>
      <c r="AL4" s="1279"/>
      <c r="AM4" s="1279"/>
      <c r="AN4" s="1279"/>
      <c r="AO4" s="1279"/>
      <c r="AP4" s="1279"/>
      <c r="AQ4" s="1279"/>
      <c r="AR4" s="1280"/>
      <c r="AS4" s="36"/>
      <c r="AT4" s="38"/>
      <c r="AU4" s="38"/>
    </row>
    <row r="5" spans="1:80" ht="14.25" customHeight="1" x14ac:dyDescent="0.15">
      <c r="A5" s="42"/>
      <c r="B5" s="1561"/>
      <c r="C5" s="1561"/>
      <c r="D5" s="1561"/>
      <c r="E5" s="1561"/>
      <c r="F5" s="1561"/>
      <c r="G5" s="1561"/>
      <c r="H5" s="1561"/>
      <c r="I5" s="1561"/>
      <c r="J5" s="1561"/>
      <c r="K5" s="1561"/>
      <c r="L5" s="1561"/>
      <c r="M5" s="1561"/>
      <c r="N5" s="1561"/>
      <c r="O5" s="1561"/>
      <c r="P5" s="1561"/>
      <c r="Q5" s="1561"/>
      <c r="R5" s="1561"/>
      <c r="S5" s="1561"/>
      <c r="T5" s="1561"/>
      <c r="U5" s="1561"/>
      <c r="V5" s="1561"/>
      <c r="W5" s="1561"/>
      <c r="X5" s="1561"/>
      <c r="Y5" s="1561"/>
      <c r="Z5" s="36"/>
      <c r="AA5" s="36"/>
      <c r="AB5" s="36"/>
      <c r="AC5" s="36"/>
      <c r="AD5" s="36"/>
      <c r="AE5" s="36"/>
      <c r="AF5" s="36"/>
      <c r="AG5" s="36"/>
      <c r="AH5" s="43"/>
      <c r="AI5" s="36"/>
      <c r="AJ5" s="36"/>
      <c r="AK5" s="43"/>
      <c r="AL5" s="36"/>
      <c r="AM5" s="36"/>
      <c r="AN5" s="36"/>
      <c r="AO5" s="36"/>
      <c r="AP5" s="36"/>
      <c r="AQ5" s="36"/>
      <c r="AR5" s="44"/>
      <c r="AS5" s="36"/>
      <c r="AT5" s="38"/>
      <c r="AU5" s="38"/>
    </row>
    <row r="6" spans="1:80" ht="14.25" customHeight="1" x14ac:dyDescent="0.15">
      <c r="A6" s="42"/>
      <c r="B6" s="1561"/>
      <c r="C6" s="1561"/>
      <c r="D6" s="1561"/>
      <c r="E6" s="1561"/>
      <c r="F6" s="1561"/>
      <c r="G6" s="1561"/>
      <c r="H6" s="1561"/>
      <c r="I6" s="1561"/>
      <c r="J6" s="1561"/>
      <c r="K6" s="1561"/>
      <c r="L6" s="1561"/>
      <c r="M6" s="1561"/>
      <c r="N6" s="1561"/>
      <c r="O6" s="1561"/>
      <c r="P6" s="1561"/>
      <c r="Q6" s="1561"/>
      <c r="R6" s="1561"/>
      <c r="S6" s="1561"/>
      <c r="T6" s="1561"/>
      <c r="U6" s="1561"/>
      <c r="V6" s="1561"/>
      <c r="W6" s="1561"/>
      <c r="X6" s="1561"/>
      <c r="Y6" s="1561"/>
      <c r="Z6" s="36"/>
      <c r="AA6" s="36"/>
      <c r="AB6" s="36"/>
      <c r="AC6" s="36"/>
      <c r="AD6" s="36"/>
      <c r="AE6" s="36"/>
      <c r="AF6" s="36"/>
      <c r="AG6" s="36"/>
      <c r="AH6" s="43"/>
      <c r="AI6" s="36"/>
      <c r="AJ6" s="36"/>
      <c r="AK6" s="43"/>
      <c r="AL6" s="36"/>
      <c r="AM6" s="36"/>
      <c r="AN6" s="36"/>
      <c r="AO6" s="36"/>
      <c r="AP6" s="36"/>
      <c r="AQ6" s="36"/>
      <c r="AR6" s="44"/>
      <c r="AS6" s="36"/>
      <c r="AT6" s="38"/>
      <c r="AU6" s="38"/>
    </row>
    <row r="7" spans="1:80" ht="22.5" customHeight="1" x14ac:dyDescent="0.15">
      <c r="A7" s="42"/>
      <c r="B7" s="1561"/>
      <c r="C7" s="1561"/>
      <c r="D7" s="1561"/>
      <c r="E7" s="1561"/>
      <c r="F7" s="1561"/>
      <c r="G7" s="1561"/>
      <c r="H7" s="1561"/>
      <c r="I7" s="1561"/>
      <c r="J7" s="1561"/>
      <c r="K7" s="1561"/>
      <c r="L7" s="1561"/>
      <c r="M7" s="1561"/>
      <c r="N7" s="1561"/>
      <c r="O7" s="1561"/>
      <c r="P7" s="1561"/>
      <c r="Q7" s="1561"/>
      <c r="R7" s="1561"/>
      <c r="S7" s="1561"/>
      <c r="T7" s="1561"/>
      <c r="U7" s="1561"/>
      <c r="V7" s="1561"/>
      <c r="W7" s="1561"/>
      <c r="X7" s="1561"/>
      <c r="Y7" s="1561"/>
      <c r="Z7" s="36"/>
      <c r="AA7" s="36"/>
      <c r="AB7" s="33" t="s">
        <v>342</v>
      </c>
      <c r="AC7" s="45"/>
      <c r="AD7" s="45"/>
      <c r="AE7" s="45"/>
      <c r="AF7" s="45"/>
      <c r="AG7" s="45"/>
      <c r="AH7" s="1560" t="str">
        <f>IF(入力シート!E19="","",入力シート!E19)</f>
        <v/>
      </c>
      <c r="AI7" s="1560"/>
      <c r="AJ7" s="1560"/>
      <c r="AK7" s="1560"/>
      <c r="AL7" s="1560"/>
      <c r="AM7" s="1560"/>
      <c r="AN7" s="1560"/>
      <c r="AO7" s="1560"/>
      <c r="AP7" s="1560"/>
      <c r="AQ7" s="1560"/>
      <c r="AR7" s="44"/>
      <c r="AS7" s="36"/>
      <c r="AT7" s="38"/>
      <c r="AU7" s="38"/>
    </row>
    <row r="8" spans="1:80" ht="14.25" customHeight="1" x14ac:dyDescent="0.15">
      <c r="A8" s="46" t="s">
        <v>388</v>
      </c>
      <c r="B8" s="3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7"/>
      <c r="AS8" s="36"/>
      <c r="AT8" s="38"/>
      <c r="AU8" s="38"/>
    </row>
    <row r="9" spans="1:80" ht="14.25" customHeight="1" x14ac:dyDescent="0.15">
      <c r="A9" s="42"/>
      <c r="B9" s="48"/>
      <c r="C9" s="49"/>
      <c r="D9" s="49"/>
      <c r="E9" s="49"/>
      <c r="F9" s="50"/>
      <c r="G9" s="1476" t="s">
        <v>389</v>
      </c>
      <c r="H9" s="1476"/>
      <c r="I9" s="1476"/>
      <c r="J9" s="1476"/>
      <c r="K9" s="1476"/>
      <c r="L9" s="1489"/>
      <c r="M9" s="1461" t="s">
        <v>390</v>
      </c>
      <c r="N9" s="1450"/>
      <c r="O9" s="1461" t="s">
        <v>391</v>
      </c>
      <c r="P9" s="1437"/>
      <c r="Q9" s="1437"/>
      <c r="R9" s="1450"/>
      <c r="S9" s="1461" t="s">
        <v>392</v>
      </c>
      <c r="T9" s="1437"/>
      <c r="U9" s="1437"/>
      <c r="V9" s="1450"/>
      <c r="W9" s="1461" t="s">
        <v>393</v>
      </c>
      <c r="X9" s="1437"/>
      <c r="Y9" s="1437"/>
      <c r="Z9" s="1437"/>
      <c r="AA9" s="1437"/>
      <c r="AB9" s="1450"/>
      <c r="AC9" s="1461" t="s">
        <v>394</v>
      </c>
      <c r="AD9" s="1437"/>
      <c r="AE9" s="1437"/>
      <c r="AF9" s="1437"/>
      <c r="AG9" s="1450"/>
      <c r="AH9" s="1461" t="s">
        <v>395</v>
      </c>
      <c r="AI9" s="1437"/>
      <c r="AJ9" s="1437"/>
      <c r="AK9" s="1437"/>
      <c r="AL9" s="1437"/>
      <c r="AM9" s="1458" t="s">
        <v>396</v>
      </c>
      <c r="AN9" s="1458"/>
      <c r="AO9" s="1458"/>
      <c r="AP9" s="1458"/>
      <c r="AQ9" s="1458"/>
      <c r="AR9" s="56"/>
      <c r="AS9" s="35"/>
      <c r="BK9" s="1436"/>
      <c r="BL9" s="1436"/>
      <c r="BM9" s="1436"/>
      <c r="BN9" s="1436"/>
      <c r="BO9" s="1436"/>
      <c r="BP9" s="1436"/>
      <c r="BQ9" s="1436"/>
      <c r="BR9" s="1455"/>
      <c r="BS9" s="1455"/>
      <c r="BT9" s="1455"/>
      <c r="BU9" s="1455"/>
      <c r="BV9" s="1455"/>
      <c r="BW9" s="1436"/>
      <c r="BX9" s="1455"/>
      <c r="BY9" s="1455"/>
      <c r="BZ9" s="1455"/>
      <c r="CA9" s="1455"/>
      <c r="CB9" s="1455"/>
    </row>
    <row r="10" spans="1:80" ht="14.25" customHeight="1" x14ac:dyDescent="0.15">
      <c r="A10" s="42"/>
      <c r="B10" s="58"/>
      <c r="C10" s="59"/>
      <c r="D10" s="59"/>
      <c r="E10" s="59"/>
      <c r="F10" s="60"/>
      <c r="G10" s="1546" t="s">
        <v>397</v>
      </c>
      <c r="H10" s="1547"/>
      <c r="I10" s="1548"/>
      <c r="J10" s="1548"/>
      <c r="K10" s="1548"/>
      <c r="L10" s="1549"/>
      <c r="M10" s="1497"/>
      <c r="N10" s="1498"/>
      <c r="O10" s="1544"/>
      <c r="P10" s="1545"/>
      <c r="Q10" s="1545"/>
      <c r="R10" s="1531"/>
      <c r="S10" s="1462"/>
      <c r="T10" s="1463"/>
      <c r="U10" s="1463"/>
      <c r="V10" s="1464"/>
      <c r="W10" s="1444"/>
      <c r="X10" s="1445"/>
      <c r="Y10" s="51" t="s">
        <v>301</v>
      </c>
      <c r="Z10" s="1444"/>
      <c r="AA10" s="1445"/>
      <c r="AB10" s="52" t="s">
        <v>324</v>
      </c>
      <c r="AC10" s="1444"/>
      <c r="AD10" s="1445"/>
      <c r="AE10" s="1445"/>
      <c r="AF10" s="1445"/>
      <c r="AG10" s="52" t="s">
        <v>324</v>
      </c>
      <c r="AH10" s="1444"/>
      <c r="AI10" s="1445"/>
      <c r="AJ10" s="1445"/>
      <c r="AK10" s="1470" t="s">
        <v>398</v>
      </c>
      <c r="AL10" s="1471"/>
      <c r="AM10" s="1462"/>
      <c r="AN10" s="1463"/>
      <c r="AO10" s="1463"/>
      <c r="AP10" s="1463"/>
      <c r="AQ10" s="1464"/>
      <c r="AR10" s="56"/>
      <c r="AS10" s="35"/>
      <c r="BK10" s="1455"/>
      <c r="BL10" s="1455"/>
      <c r="BM10" s="1455"/>
      <c r="BN10" s="1455"/>
      <c r="BO10" s="1455"/>
      <c r="BP10" s="1455"/>
      <c r="BQ10" s="1436"/>
      <c r="BR10" s="1436"/>
      <c r="BS10" s="1436"/>
      <c r="BT10" s="1436"/>
      <c r="BU10" s="1436"/>
      <c r="BV10" s="1436"/>
    </row>
    <row r="11" spans="1:80" ht="14.25" customHeight="1" x14ac:dyDescent="0.15">
      <c r="A11" s="42"/>
      <c r="B11" s="58"/>
      <c r="C11" s="59"/>
      <c r="D11" s="59"/>
      <c r="E11" s="59"/>
      <c r="F11" s="60"/>
      <c r="G11" s="1546"/>
      <c r="H11" s="1550"/>
      <c r="I11" s="1550"/>
      <c r="J11" s="1550"/>
      <c r="K11" s="1550"/>
      <c r="L11" s="1550"/>
      <c r="M11" s="1542"/>
      <c r="N11" s="1543"/>
      <c r="O11" s="1544"/>
      <c r="P11" s="1545"/>
      <c r="Q11" s="1545"/>
      <c r="R11" s="1531"/>
      <c r="S11" s="1462"/>
      <c r="T11" s="1463"/>
      <c r="U11" s="1463"/>
      <c r="V11" s="1464"/>
      <c r="W11" s="1444"/>
      <c r="X11" s="1445"/>
      <c r="Y11" s="51" t="s">
        <v>301</v>
      </c>
      <c r="Z11" s="1444"/>
      <c r="AA11" s="1445"/>
      <c r="AB11" s="52" t="s">
        <v>324</v>
      </c>
      <c r="AC11" s="1444"/>
      <c r="AD11" s="1445"/>
      <c r="AE11" s="1445"/>
      <c r="AF11" s="1445"/>
      <c r="AG11" s="52" t="s">
        <v>324</v>
      </c>
      <c r="AH11" s="1444"/>
      <c r="AI11" s="1445"/>
      <c r="AJ11" s="1445"/>
      <c r="AK11" s="1465" t="s">
        <v>398</v>
      </c>
      <c r="AL11" s="1466"/>
      <c r="AM11" s="1459"/>
      <c r="AN11" s="1459"/>
      <c r="AO11" s="1459"/>
      <c r="AP11" s="1460"/>
      <c r="AQ11" s="1460"/>
      <c r="AR11" s="56"/>
      <c r="AS11" s="35"/>
      <c r="BK11" s="1436"/>
      <c r="BL11" s="1436"/>
      <c r="BM11" s="1436"/>
      <c r="BN11" s="1436"/>
      <c r="BO11" s="1436"/>
      <c r="BP11" s="1436"/>
      <c r="BQ11" s="1436"/>
      <c r="BR11" s="1436"/>
      <c r="BS11" s="1436"/>
      <c r="BT11" s="1436"/>
      <c r="BU11" s="1436"/>
      <c r="BV11" s="1436"/>
      <c r="BW11" s="57"/>
      <c r="BX11" s="57"/>
      <c r="BY11" s="57"/>
      <c r="CB11" s="57"/>
    </row>
    <row r="12" spans="1:80" ht="14.25" customHeight="1" x14ac:dyDescent="0.15">
      <c r="A12" s="42"/>
      <c r="B12" s="58" t="s">
        <v>399</v>
      </c>
      <c r="C12" s="59"/>
      <c r="D12" s="59"/>
      <c r="E12" s="59"/>
      <c r="F12" s="60"/>
      <c r="G12" s="1461" t="s">
        <v>400</v>
      </c>
      <c r="H12" s="1437"/>
      <c r="I12" s="1437"/>
      <c r="J12" s="1437"/>
      <c r="K12" s="1437"/>
      <c r="L12" s="1450"/>
      <c r="M12" s="1497"/>
      <c r="N12" s="1498"/>
      <c r="O12" s="1544"/>
      <c r="P12" s="1545"/>
      <c r="Q12" s="1545"/>
      <c r="R12" s="1531"/>
      <c r="S12" s="1462"/>
      <c r="T12" s="1463"/>
      <c r="U12" s="1463"/>
      <c r="V12" s="1464"/>
      <c r="W12" s="1444"/>
      <c r="X12" s="1445"/>
      <c r="Y12" s="51" t="s">
        <v>401</v>
      </c>
      <c r="Z12" s="1445"/>
      <c r="AA12" s="1445"/>
      <c r="AB12" s="53" t="s">
        <v>301</v>
      </c>
      <c r="AC12" s="1444"/>
      <c r="AD12" s="1445"/>
      <c r="AE12" s="54" t="s">
        <v>402</v>
      </c>
      <c r="AF12" s="1445"/>
      <c r="AG12" s="1446"/>
      <c r="AH12" s="1475" t="s">
        <v>403</v>
      </c>
      <c r="AI12" s="1476"/>
      <c r="AJ12" s="1444"/>
      <c r="AK12" s="1445"/>
      <c r="AL12" s="1445"/>
      <c r="AM12" s="1445"/>
      <c r="AN12" s="1445"/>
      <c r="AO12" s="1445"/>
      <c r="AP12" s="1476" t="s">
        <v>404</v>
      </c>
      <c r="AQ12" s="1489"/>
      <c r="AR12" s="56"/>
      <c r="AS12" s="35"/>
      <c r="BJ12" s="57"/>
      <c r="BK12" s="1455"/>
      <c r="BL12" s="1455"/>
      <c r="BM12" s="1455"/>
      <c r="BN12" s="1455"/>
      <c r="BO12" s="1455"/>
      <c r="BP12" s="1455"/>
      <c r="BQ12" s="1436"/>
      <c r="BR12" s="1436"/>
      <c r="BS12" s="1436"/>
      <c r="BT12" s="1436"/>
      <c r="BU12" s="1436"/>
      <c r="BV12" s="1436"/>
      <c r="BW12" s="57"/>
      <c r="BX12" s="57"/>
      <c r="BY12" s="57"/>
      <c r="CB12" s="57"/>
    </row>
    <row r="13" spans="1:80" ht="14.25" customHeight="1" x14ac:dyDescent="0.15">
      <c r="A13" s="42"/>
      <c r="B13" s="58" t="s">
        <v>405</v>
      </c>
      <c r="C13" s="59"/>
      <c r="D13" s="59"/>
      <c r="E13" s="59"/>
      <c r="F13" s="60"/>
      <c r="G13" s="1467"/>
      <c r="H13" s="1438"/>
      <c r="I13" s="1438"/>
      <c r="J13" s="1438"/>
      <c r="K13" s="1438"/>
      <c r="L13" s="1451"/>
      <c r="M13" s="1501"/>
      <c r="N13" s="1502"/>
      <c r="O13" s="1544"/>
      <c r="P13" s="1545"/>
      <c r="Q13" s="1545"/>
      <c r="R13" s="1531"/>
      <c r="S13" s="1462"/>
      <c r="T13" s="1463"/>
      <c r="U13" s="1463"/>
      <c r="V13" s="1464"/>
      <c r="W13" s="1444"/>
      <c r="X13" s="1445"/>
      <c r="Y13" s="51" t="s">
        <v>401</v>
      </c>
      <c r="Z13" s="1445"/>
      <c r="AA13" s="1445"/>
      <c r="AB13" s="52" t="s">
        <v>301</v>
      </c>
      <c r="AC13" s="1444"/>
      <c r="AD13" s="1445"/>
      <c r="AE13" s="51" t="s">
        <v>402</v>
      </c>
      <c r="AF13" s="1445"/>
      <c r="AG13" s="1446"/>
      <c r="AH13" s="1475" t="s">
        <v>403</v>
      </c>
      <c r="AI13" s="1476"/>
      <c r="AJ13" s="1444"/>
      <c r="AK13" s="1445"/>
      <c r="AL13" s="1445"/>
      <c r="AM13" s="1445"/>
      <c r="AN13" s="1445"/>
      <c r="AO13" s="1445"/>
      <c r="AP13" s="1438" t="s">
        <v>404</v>
      </c>
      <c r="AQ13" s="1451"/>
      <c r="AR13" s="56"/>
      <c r="AS13" s="35"/>
      <c r="BK13" s="1436"/>
      <c r="BL13" s="1436"/>
      <c r="BM13" s="1436"/>
      <c r="BN13" s="1436"/>
      <c r="BO13" s="1436"/>
      <c r="BP13" s="1436"/>
      <c r="BQ13" s="1436"/>
      <c r="BR13" s="1436"/>
      <c r="BS13" s="1436"/>
      <c r="BT13" s="1436"/>
      <c r="BU13" s="1436"/>
      <c r="BV13" s="1436"/>
      <c r="BW13" s="57"/>
      <c r="BX13" s="57"/>
      <c r="BY13" s="57"/>
      <c r="CB13" s="57"/>
    </row>
    <row r="14" spans="1:80" ht="14.25" customHeight="1" x14ac:dyDescent="0.15">
      <c r="A14" s="42"/>
      <c r="B14" s="58"/>
      <c r="C14" s="59"/>
      <c r="D14" s="59"/>
      <c r="E14" s="59"/>
      <c r="F14" s="59"/>
      <c r="G14" s="1458" t="s">
        <v>406</v>
      </c>
      <c r="H14" s="1458"/>
      <c r="I14" s="1458"/>
      <c r="J14" s="1458"/>
      <c r="K14" s="1458"/>
      <c r="L14" s="1458"/>
      <c r="M14" s="1497"/>
      <c r="N14" s="1498"/>
      <c r="O14" s="1544"/>
      <c r="P14" s="1545"/>
      <c r="Q14" s="1545"/>
      <c r="R14" s="1531"/>
      <c r="S14" s="1462"/>
      <c r="T14" s="1463"/>
      <c r="U14" s="1463"/>
      <c r="V14" s="1464"/>
      <c r="W14" s="1468"/>
      <c r="X14" s="1439"/>
      <c r="Y14" s="1439"/>
      <c r="Z14" s="1439"/>
      <c r="AA14" s="1437" t="s">
        <v>407</v>
      </c>
      <c r="AB14" s="1450"/>
      <c r="AC14" s="1472" t="s">
        <v>408</v>
      </c>
      <c r="AD14" s="1473"/>
      <c r="AE14" s="1473"/>
      <c r="AF14" s="1473"/>
      <c r="AG14" s="1473"/>
      <c r="AH14" s="1474"/>
      <c r="AI14" s="1539"/>
      <c r="AJ14" s="1540"/>
      <c r="AK14" s="1540"/>
      <c r="AL14" s="1541"/>
      <c r="AM14" s="1538"/>
      <c r="AN14" s="1538"/>
      <c r="AO14" s="1538"/>
      <c r="AP14" s="1538"/>
      <c r="AQ14" s="1538"/>
      <c r="AR14" s="56"/>
      <c r="AS14" s="35"/>
      <c r="BK14" s="1455"/>
      <c r="BL14" s="1455"/>
      <c r="BM14" s="1455"/>
      <c r="BN14" s="1455"/>
      <c r="BO14" s="1455"/>
      <c r="BP14" s="1455"/>
      <c r="BQ14" s="1436"/>
      <c r="BR14" s="1436"/>
      <c r="BS14" s="1436"/>
      <c r="BT14" s="1436"/>
      <c r="BU14" s="1436"/>
      <c r="BV14" s="1436"/>
      <c r="BW14" s="57"/>
      <c r="BX14" s="57"/>
      <c r="BY14" s="57"/>
      <c r="CB14" s="57"/>
    </row>
    <row r="15" spans="1:80" ht="14.25" customHeight="1" x14ac:dyDescent="0.15">
      <c r="A15" s="42"/>
      <c r="B15" s="58"/>
      <c r="C15" s="59"/>
      <c r="D15" s="59"/>
      <c r="E15" s="59"/>
      <c r="F15" s="60"/>
      <c r="G15" s="1458"/>
      <c r="H15" s="1458"/>
      <c r="I15" s="1458"/>
      <c r="J15" s="1458"/>
      <c r="K15" s="1458"/>
      <c r="L15" s="1458"/>
      <c r="M15" s="1499"/>
      <c r="N15" s="1500"/>
      <c r="O15" s="1504"/>
      <c r="P15" s="1505"/>
      <c r="Q15" s="1505"/>
      <c r="R15" s="1506"/>
      <c r="S15" s="1497"/>
      <c r="T15" s="1524"/>
      <c r="U15" s="1524"/>
      <c r="V15" s="1498"/>
      <c r="W15" s="1539"/>
      <c r="X15" s="1540"/>
      <c r="Y15" s="1540"/>
      <c r="Z15" s="1540"/>
      <c r="AA15" s="1495"/>
      <c r="AB15" s="1496"/>
      <c r="AC15" s="1472" t="s">
        <v>409</v>
      </c>
      <c r="AD15" s="1473"/>
      <c r="AE15" s="1473"/>
      <c r="AF15" s="1473"/>
      <c r="AG15" s="1473"/>
      <c r="AH15" s="1474"/>
      <c r="AI15" s="1468"/>
      <c r="AJ15" s="1439"/>
      <c r="AK15" s="1439"/>
      <c r="AL15" s="1526"/>
      <c r="AM15" s="1460"/>
      <c r="AN15" s="1460"/>
      <c r="AO15" s="1460"/>
      <c r="AP15" s="1460"/>
      <c r="AQ15" s="1460"/>
      <c r="AR15" s="56"/>
      <c r="AS15" s="35"/>
      <c r="BK15" s="1436"/>
      <c r="BL15" s="1436"/>
      <c r="BM15" s="1436"/>
      <c r="BN15" s="1436"/>
      <c r="BO15" s="1436"/>
      <c r="BP15" s="1436"/>
      <c r="BQ15" s="1436"/>
      <c r="BR15" s="1436"/>
      <c r="BS15" s="1436"/>
      <c r="BT15" s="1436"/>
      <c r="BU15" s="1436"/>
      <c r="BV15" s="1436"/>
      <c r="BW15" s="57"/>
      <c r="BX15" s="57"/>
      <c r="BY15" s="57"/>
      <c r="CB15" s="57"/>
    </row>
    <row r="16" spans="1:80" ht="14.25" customHeight="1" x14ac:dyDescent="0.15">
      <c r="A16" s="42"/>
      <c r="B16" s="58"/>
      <c r="C16" s="59"/>
      <c r="D16" s="59"/>
      <c r="E16" s="59"/>
      <c r="F16" s="60"/>
      <c r="G16" s="1458"/>
      <c r="H16" s="1458"/>
      <c r="I16" s="1458"/>
      <c r="J16" s="1458"/>
      <c r="K16" s="1458"/>
      <c r="L16" s="1458"/>
      <c r="M16" s="1501"/>
      <c r="N16" s="1502"/>
      <c r="O16" s="1507"/>
      <c r="P16" s="1508"/>
      <c r="Q16" s="1508"/>
      <c r="R16" s="1509"/>
      <c r="S16" s="1501"/>
      <c r="T16" s="1525"/>
      <c r="U16" s="1525"/>
      <c r="V16" s="1502"/>
      <c r="W16" s="1469"/>
      <c r="X16" s="1440"/>
      <c r="Y16" s="1440"/>
      <c r="Z16" s="1440"/>
      <c r="AA16" s="1438"/>
      <c r="AB16" s="1451"/>
      <c r="AC16" s="1472" t="s">
        <v>410</v>
      </c>
      <c r="AD16" s="1473"/>
      <c r="AE16" s="1473"/>
      <c r="AF16" s="1473"/>
      <c r="AG16" s="1473"/>
      <c r="AH16" s="1474"/>
      <c r="AI16" s="1444"/>
      <c r="AJ16" s="1445"/>
      <c r="AK16" s="1445"/>
      <c r="AL16" s="1446"/>
      <c r="AM16" s="1460"/>
      <c r="AN16" s="1460"/>
      <c r="AO16" s="1460"/>
      <c r="AP16" s="1460"/>
      <c r="AQ16" s="1460"/>
      <c r="AR16" s="56"/>
      <c r="AS16" s="35"/>
      <c r="BK16" s="1436"/>
      <c r="BL16" s="1436"/>
      <c r="BM16" s="1436"/>
      <c r="BN16" s="1436"/>
      <c r="BO16" s="1436"/>
      <c r="BP16" s="1436"/>
      <c r="BQ16" s="1456"/>
      <c r="BR16" s="1456"/>
      <c r="BS16" s="1456"/>
      <c r="BT16" s="1456"/>
      <c r="BU16" s="1456"/>
      <c r="BV16" s="1456"/>
    </row>
    <row r="17" spans="1:80" ht="14.25" customHeight="1" x14ac:dyDescent="0.15">
      <c r="A17" s="42"/>
      <c r="B17" s="58"/>
      <c r="C17" s="59"/>
      <c r="D17" s="59"/>
      <c r="E17" s="59"/>
      <c r="F17" s="60"/>
      <c r="G17" s="1461" t="s">
        <v>411</v>
      </c>
      <c r="H17" s="1437"/>
      <c r="I17" s="1437"/>
      <c r="J17" s="1437"/>
      <c r="K17" s="1437"/>
      <c r="L17" s="1450"/>
      <c r="M17" s="1461"/>
      <c r="N17" s="1450"/>
      <c r="O17" s="1504"/>
      <c r="P17" s="1505"/>
      <c r="Q17" s="1505"/>
      <c r="R17" s="1506"/>
      <c r="S17" s="1497"/>
      <c r="T17" s="1524"/>
      <c r="U17" s="1524"/>
      <c r="V17" s="1498"/>
      <c r="W17" s="1468"/>
      <c r="X17" s="1439"/>
      <c r="Y17" s="1439"/>
      <c r="Z17" s="1439"/>
      <c r="AA17" s="1437" t="s">
        <v>412</v>
      </c>
      <c r="AB17" s="1450"/>
      <c r="AC17" s="1461" t="s">
        <v>413</v>
      </c>
      <c r="AD17" s="1437"/>
      <c r="AE17" s="1437"/>
      <c r="AF17" s="1437"/>
      <c r="AG17" s="1437"/>
      <c r="AH17" s="1437"/>
      <c r="AI17" s="1468"/>
      <c r="AJ17" s="1439"/>
      <c r="AK17" s="1439"/>
      <c r="AL17" s="1439"/>
      <c r="AM17" s="1437" t="s">
        <v>401</v>
      </c>
      <c r="AN17" s="1439"/>
      <c r="AO17" s="1439"/>
      <c r="AP17" s="1439"/>
      <c r="AQ17" s="1450" t="s">
        <v>301</v>
      </c>
      <c r="AR17" s="56"/>
      <c r="AS17" s="35"/>
      <c r="BK17" s="1436"/>
      <c r="BL17" s="1436"/>
      <c r="BM17" s="1436"/>
      <c r="BN17" s="1436"/>
      <c r="BO17" s="1436"/>
      <c r="BP17" s="1436"/>
      <c r="BQ17" s="1436"/>
      <c r="BR17" s="1436"/>
      <c r="BS17" s="1436"/>
      <c r="BT17" s="1436"/>
      <c r="BU17" s="1436"/>
      <c r="BV17" s="1436"/>
    </row>
    <row r="18" spans="1:80" ht="14.25" customHeight="1" x14ac:dyDescent="0.15">
      <c r="A18" s="42"/>
      <c r="B18" s="58"/>
      <c r="C18" s="59"/>
      <c r="D18" s="59"/>
      <c r="E18" s="59"/>
      <c r="F18" s="60"/>
      <c r="G18" s="1467"/>
      <c r="H18" s="1438"/>
      <c r="I18" s="1438"/>
      <c r="J18" s="1438"/>
      <c r="K18" s="1438"/>
      <c r="L18" s="1451"/>
      <c r="M18" s="1467"/>
      <c r="N18" s="1451"/>
      <c r="O18" s="1507"/>
      <c r="P18" s="1508"/>
      <c r="Q18" s="1508"/>
      <c r="R18" s="1509"/>
      <c r="S18" s="1501"/>
      <c r="T18" s="1525"/>
      <c r="U18" s="1525"/>
      <c r="V18" s="1502"/>
      <c r="W18" s="1469"/>
      <c r="X18" s="1440"/>
      <c r="Y18" s="1440"/>
      <c r="Z18" s="1440"/>
      <c r="AA18" s="1438"/>
      <c r="AB18" s="1451"/>
      <c r="AC18" s="1467"/>
      <c r="AD18" s="1438"/>
      <c r="AE18" s="1438"/>
      <c r="AF18" s="1438"/>
      <c r="AG18" s="1438"/>
      <c r="AH18" s="1438"/>
      <c r="AI18" s="1469"/>
      <c r="AJ18" s="1440"/>
      <c r="AK18" s="1440"/>
      <c r="AL18" s="1440"/>
      <c r="AM18" s="1438"/>
      <c r="AN18" s="1440"/>
      <c r="AO18" s="1440"/>
      <c r="AP18" s="1440"/>
      <c r="AQ18" s="1451"/>
      <c r="AR18" s="56"/>
      <c r="AS18" s="35"/>
      <c r="BK18" s="1436"/>
      <c r="BL18" s="1436"/>
      <c r="BM18" s="1436"/>
      <c r="BN18" s="1436"/>
      <c r="BO18" s="1436"/>
      <c r="BP18" s="1436"/>
      <c r="BQ18" s="1436"/>
      <c r="BR18" s="1436"/>
      <c r="BS18" s="1436"/>
      <c r="BT18" s="1436"/>
      <c r="BU18" s="1436"/>
      <c r="BV18" s="1436"/>
    </row>
    <row r="19" spans="1:80" ht="14.25" customHeight="1" x14ac:dyDescent="0.15">
      <c r="A19" s="42"/>
      <c r="B19" s="58"/>
      <c r="C19" s="59"/>
      <c r="D19" s="59"/>
      <c r="E19" s="59"/>
      <c r="F19" s="60"/>
      <c r="G19" s="1461" t="s">
        <v>414</v>
      </c>
      <c r="H19" s="1437"/>
      <c r="I19" s="1437"/>
      <c r="J19" s="1437"/>
      <c r="K19" s="1437"/>
      <c r="L19" s="1450"/>
      <c r="M19" s="1461"/>
      <c r="N19" s="1450"/>
      <c r="O19" s="1504"/>
      <c r="P19" s="1505"/>
      <c r="Q19" s="1505"/>
      <c r="R19" s="1506"/>
      <c r="S19" s="1497"/>
      <c r="T19" s="1524"/>
      <c r="U19" s="1524"/>
      <c r="V19" s="1498"/>
      <c r="W19" s="1468"/>
      <c r="X19" s="1439"/>
      <c r="Y19" s="1439"/>
      <c r="Z19" s="1439"/>
      <c r="AA19" s="1437" t="s">
        <v>324</v>
      </c>
      <c r="AB19" s="1450"/>
      <c r="AC19" s="1468"/>
      <c r="AD19" s="1439"/>
      <c r="AE19" s="1439"/>
      <c r="AF19" s="1439"/>
      <c r="AG19" s="1439"/>
      <c r="AH19" s="1439"/>
      <c r="AI19" s="1439"/>
      <c r="AJ19" s="1439"/>
      <c r="AK19" s="1439"/>
      <c r="AL19" s="1526"/>
      <c r="AM19" s="1524"/>
      <c r="AN19" s="1524"/>
      <c r="AO19" s="1524"/>
      <c r="AP19" s="1524"/>
      <c r="AQ19" s="1498"/>
      <c r="AR19" s="56"/>
      <c r="AS19" s="35"/>
      <c r="BK19" s="1436"/>
      <c r="BL19" s="1436"/>
      <c r="BM19" s="1436"/>
      <c r="BN19" s="1436"/>
      <c r="BO19" s="1436"/>
      <c r="BP19" s="1436"/>
      <c r="BQ19" s="1436"/>
      <c r="BR19" s="1436"/>
      <c r="BS19" s="1436"/>
      <c r="BT19" s="1436"/>
      <c r="BU19" s="1436"/>
      <c r="BV19" s="1436"/>
    </row>
    <row r="20" spans="1:80" ht="14.25" customHeight="1" x14ac:dyDescent="0.15">
      <c r="A20" s="42"/>
      <c r="B20" s="64"/>
      <c r="C20" s="65"/>
      <c r="D20" s="65"/>
      <c r="E20" s="65"/>
      <c r="F20" s="66"/>
      <c r="G20" s="1467"/>
      <c r="H20" s="1438"/>
      <c r="I20" s="1438"/>
      <c r="J20" s="1438"/>
      <c r="K20" s="1438"/>
      <c r="L20" s="1451"/>
      <c r="M20" s="1467"/>
      <c r="N20" s="1451"/>
      <c r="O20" s="1507"/>
      <c r="P20" s="1508"/>
      <c r="Q20" s="1508"/>
      <c r="R20" s="1509"/>
      <c r="S20" s="1501"/>
      <c r="T20" s="1525"/>
      <c r="U20" s="1525"/>
      <c r="V20" s="1502"/>
      <c r="W20" s="1469"/>
      <c r="X20" s="1440"/>
      <c r="Y20" s="1440"/>
      <c r="Z20" s="1440"/>
      <c r="AA20" s="1438"/>
      <c r="AB20" s="1451"/>
      <c r="AC20" s="1469"/>
      <c r="AD20" s="1440"/>
      <c r="AE20" s="1440"/>
      <c r="AF20" s="1440"/>
      <c r="AG20" s="1440"/>
      <c r="AH20" s="1440"/>
      <c r="AI20" s="1440"/>
      <c r="AJ20" s="1440"/>
      <c r="AK20" s="1440"/>
      <c r="AL20" s="1527"/>
      <c r="AM20" s="1525"/>
      <c r="AN20" s="1525"/>
      <c r="AO20" s="1525"/>
      <c r="AP20" s="1525"/>
      <c r="AQ20" s="1502"/>
      <c r="AR20" s="56"/>
      <c r="AS20" s="35"/>
      <c r="BK20" s="1436"/>
      <c r="BL20" s="1436"/>
      <c r="BM20" s="1436"/>
      <c r="BN20" s="1436"/>
      <c r="BO20" s="1436"/>
      <c r="BP20" s="1436"/>
      <c r="BQ20" s="1436"/>
      <c r="BR20" s="1436"/>
      <c r="BS20" s="1436"/>
      <c r="BT20" s="1436"/>
      <c r="BU20" s="1436"/>
      <c r="BV20" s="1436"/>
    </row>
    <row r="21" spans="1:80" ht="14.25" customHeight="1" x14ac:dyDescent="0.15">
      <c r="A21" s="42"/>
      <c r="B21" s="1488" t="s">
        <v>415</v>
      </c>
      <c r="C21" s="1475" t="s">
        <v>416</v>
      </c>
      <c r="D21" s="1476"/>
      <c r="E21" s="1476"/>
      <c r="F21" s="1489"/>
      <c r="G21" s="1437" t="s">
        <v>417</v>
      </c>
      <c r="H21" s="1437"/>
      <c r="I21" s="1437"/>
      <c r="J21" s="1437"/>
      <c r="K21" s="1437"/>
      <c r="L21" s="1450"/>
      <c r="M21" s="1494" t="s">
        <v>390</v>
      </c>
      <c r="N21" s="1496"/>
      <c r="O21" s="1494" t="s">
        <v>418</v>
      </c>
      <c r="P21" s="1495"/>
      <c r="Q21" s="1495"/>
      <c r="R21" s="1496"/>
      <c r="S21" s="1494" t="s">
        <v>419</v>
      </c>
      <c r="T21" s="1495"/>
      <c r="U21" s="1495"/>
      <c r="V21" s="1496"/>
      <c r="W21" s="1475" t="s">
        <v>420</v>
      </c>
      <c r="X21" s="1476"/>
      <c r="Y21" s="1489"/>
      <c r="Z21" s="1475" t="s">
        <v>421</v>
      </c>
      <c r="AA21" s="1476"/>
      <c r="AB21" s="1476"/>
      <c r="AC21" s="1476"/>
      <c r="AD21" s="1476"/>
      <c r="AE21" s="1476"/>
      <c r="AF21" s="1476"/>
      <c r="AG21" s="1476"/>
      <c r="AH21" s="1476"/>
      <c r="AI21" s="1476"/>
      <c r="AJ21" s="1476"/>
      <c r="AK21" s="1476"/>
      <c r="AL21" s="1476"/>
      <c r="AM21" s="1476"/>
      <c r="AN21" s="1476"/>
      <c r="AO21" s="1476"/>
      <c r="AP21" s="1476"/>
      <c r="AQ21" s="1489"/>
      <c r="AR21" s="56"/>
      <c r="AS21" s="35"/>
      <c r="BK21" s="1436"/>
      <c r="BL21" s="1436"/>
      <c r="BM21" s="1436"/>
      <c r="BN21" s="1436"/>
      <c r="BO21" s="1436"/>
      <c r="BP21" s="1436"/>
      <c r="BQ21" s="1436"/>
      <c r="BR21" s="1436"/>
      <c r="BS21" s="1436"/>
      <c r="BT21" s="1436"/>
      <c r="BU21" s="1436"/>
      <c r="BV21" s="1436"/>
    </row>
    <row r="22" spans="1:80" ht="20.25" customHeight="1" x14ac:dyDescent="0.15">
      <c r="A22" s="42"/>
      <c r="B22" s="1488"/>
      <c r="C22" s="67" t="s">
        <v>422</v>
      </c>
      <c r="D22" s="54"/>
      <c r="E22" s="54"/>
      <c r="F22" s="53"/>
      <c r="G22" s="1461" t="s">
        <v>423</v>
      </c>
      <c r="H22" s="1437"/>
      <c r="I22" s="1437"/>
      <c r="J22" s="1437"/>
      <c r="K22" s="1437"/>
      <c r="L22" s="1450"/>
      <c r="M22" s="1461" t="s">
        <v>424</v>
      </c>
      <c r="N22" s="1437"/>
      <c r="O22" s="1504"/>
      <c r="P22" s="1505"/>
      <c r="Q22" s="1505"/>
      <c r="R22" s="1506"/>
      <c r="S22" s="1504"/>
      <c r="T22" s="1505"/>
      <c r="U22" s="1505"/>
      <c r="V22" s="1506"/>
      <c r="W22" s="1481"/>
      <c r="X22" s="1482"/>
      <c r="Y22" s="1482"/>
      <c r="Z22" s="1453" t="s">
        <v>425</v>
      </c>
      <c r="AA22" s="1454"/>
      <c r="AB22" s="1441"/>
      <c r="AC22" s="1442"/>
      <c r="AD22" s="1442"/>
      <c r="AE22" s="1442"/>
      <c r="AF22" s="1442"/>
      <c r="AG22" s="1442"/>
      <c r="AH22" s="1443"/>
      <c r="AI22" s="1453" t="s">
        <v>426</v>
      </c>
      <c r="AJ22" s="1454"/>
      <c r="AK22" s="1441"/>
      <c r="AL22" s="1442"/>
      <c r="AM22" s="1442"/>
      <c r="AN22" s="1442"/>
      <c r="AO22" s="1442"/>
      <c r="AP22" s="1442"/>
      <c r="AQ22" s="1443"/>
      <c r="AR22" s="56"/>
      <c r="AS22" s="35"/>
      <c r="BK22" s="1436"/>
      <c r="BL22" s="1436"/>
      <c r="BM22" s="1436"/>
      <c r="BN22" s="1436"/>
      <c r="BO22" s="1436"/>
      <c r="BP22" s="1436"/>
      <c r="BQ22" s="1436"/>
      <c r="BR22" s="1436"/>
      <c r="BS22" s="1436"/>
      <c r="BT22" s="1436"/>
      <c r="BU22" s="1436"/>
      <c r="BV22" s="1436"/>
    </row>
    <row r="23" spans="1:80" ht="20.25" customHeight="1" x14ac:dyDescent="0.15">
      <c r="A23" s="42"/>
      <c r="B23" s="1488"/>
      <c r="C23" s="68" t="s">
        <v>427</v>
      </c>
      <c r="D23" s="61"/>
      <c r="E23" s="61"/>
      <c r="F23" s="62"/>
      <c r="G23" s="1467"/>
      <c r="H23" s="1438"/>
      <c r="I23" s="1438"/>
      <c r="J23" s="1438"/>
      <c r="K23" s="1438"/>
      <c r="L23" s="1451"/>
      <c r="M23" s="1467"/>
      <c r="N23" s="1438"/>
      <c r="O23" s="1507"/>
      <c r="P23" s="1508"/>
      <c r="Q23" s="1508"/>
      <c r="R23" s="1509"/>
      <c r="S23" s="1507"/>
      <c r="T23" s="1508"/>
      <c r="U23" s="1508"/>
      <c r="V23" s="1509"/>
      <c r="W23" s="1510"/>
      <c r="X23" s="1511"/>
      <c r="Y23" s="1511"/>
      <c r="Z23" s="1453" t="s">
        <v>428</v>
      </c>
      <c r="AA23" s="1454"/>
      <c r="AB23" s="1441"/>
      <c r="AC23" s="1442"/>
      <c r="AD23" s="1442"/>
      <c r="AE23" s="1442"/>
      <c r="AF23" s="1442"/>
      <c r="AG23" s="1442"/>
      <c r="AH23" s="1443"/>
      <c r="AI23" s="1444"/>
      <c r="AJ23" s="1445"/>
      <c r="AK23" s="1445"/>
      <c r="AL23" s="1445"/>
      <c r="AM23" s="1445"/>
      <c r="AN23" s="1445"/>
      <c r="AO23" s="1445"/>
      <c r="AP23" s="1445"/>
      <c r="AQ23" s="1446"/>
      <c r="AR23" s="56"/>
      <c r="AS23" s="35"/>
      <c r="BK23" s="1436"/>
      <c r="BL23" s="1436"/>
      <c r="BM23" s="1436"/>
      <c r="BN23" s="1436"/>
      <c r="BO23" s="1436"/>
      <c r="BP23" s="1436"/>
      <c r="BQ23" s="1436"/>
      <c r="BR23" s="1436"/>
      <c r="BS23" s="1436"/>
      <c r="BT23" s="1436"/>
      <c r="BU23" s="1436"/>
      <c r="BV23" s="1436"/>
    </row>
    <row r="24" spans="1:80" ht="20.25" customHeight="1" x14ac:dyDescent="0.15">
      <c r="A24" s="42"/>
      <c r="B24" s="1488"/>
      <c r="C24" s="67" t="s">
        <v>429</v>
      </c>
      <c r="D24" s="69"/>
      <c r="E24" s="69"/>
      <c r="F24" s="70"/>
      <c r="G24" s="1461" t="s">
        <v>430</v>
      </c>
      <c r="H24" s="1437"/>
      <c r="I24" s="1437"/>
      <c r="J24" s="1437"/>
      <c r="K24" s="1437"/>
      <c r="L24" s="1450"/>
      <c r="M24" s="1461" t="s">
        <v>424</v>
      </c>
      <c r="N24" s="1450"/>
      <c r="O24" s="1504"/>
      <c r="P24" s="1505"/>
      <c r="Q24" s="1505"/>
      <c r="R24" s="1506"/>
      <c r="S24" s="1504"/>
      <c r="T24" s="1505"/>
      <c r="U24" s="1505"/>
      <c r="V24" s="1506"/>
      <c r="W24" s="1481"/>
      <c r="X24" s="1482"/>
      <c r="Y24" s="1482"/>
      <c r="Z24" s="1453" t="s">
        <v>431</v>
      </c>
      <c r="AA24" s="1477"/>
      <c r="AB24" s="1441"/>
      <c r="AC24" s="1442"/>
      <c r="AD24" s="1442"/>
      <c r="AE24" s="1442"/>
      <c r="AF24" s="1442"/>
      <c r="AG24" s="1442"/>
      <c r="AH24" s="1443"/>
      <c r="AI24" s="1452" t="s">
        <v>431</v>
      </c>
      <c r="AJ24" s="1452"/>
      <c r="AK24" s="1441"/>
      <c r="AL24" s="1442"/>
      <c r="AM24" s="1442"/>
      <c r="AN24" s="1442"/>
      <c r="AO24" s="1442"/>
      <c r="AP24" s="1442"/>
      <c r="AQ24" s="1443"/>
      <c r="AR24" s="56"/>
      <c r="AS24" s="35"/>
      <c r="BK24" s="1436"/>
      <c r="BL24" s="1436"/>
      <c r="BM24" s="1436"/>
      <c r="BN24" s="1436"/>
      <c r="BO24" s="1436"/>
      <c r="BP24" s="1436"/>
      <c r="BQ24" s="1436"/>
      <c r="BR24" s="1436"/>
      <c r="BS24" s="1436"/>
      <c r="BT24" s="1436"/>
      <c r="BU24" s="1436"/>
      <c r="BV24" s="1436"/>
    </row>
    <row r="25" spans="1:80" ht="20.25" customHeight="1" x14ac:dyDescent="0.15">
      <c r="A25" s="42"/>
      <c r="B25" s="1488"/>
      <c r="C25" s="68" t="s">
        <v>432</v>
      </c>
      <c r="D25" s="71"/>
      <c r="E25" s="71"/>
      <c r="F25" s="72"/>
      <c r="G25" s="1467"/>
      <c r="H25" s="1438"/>
      <c r="I25" s="1438"/>
      <c r="J25" s="1438"/>
      <c r="K25" s="1438"/>
      <c r="L25" s="1451"/>
      <c r="M25" s="1467"/>
      <c r="N25" s="1451"/>
      <c r="O25" s="1507"/>
      <c r="P25" s="1508"/>
      <c r="Q25" s="1508"/>
      <c r="R25" s="1509"/>
      <c r="S25" s="1507"/>
      <c r="T25" s="1508"/>
      <c r="U25" s="1508"/>
      <c r="V25" s="1509"/>
      <c r="W25" s="1510"/>
      <c r="X25" s="1511"/>
      <c r="Y25" s="1511"/>
      <c r="Z25" s="1453" t="s">
        <v>431</v>
      </c>
      <c r="AA25" s="1477"/>
      <c r="AB25" s="1441"/>
      <c r="AC25" s="1442"/>
      <c r="AD25" s="1442"/>
      <c r="AE25" s="1442"/>
      <c r="AF25" s="1442"/>
      <c r="AG25" s="1442"/>
      <c r="AH25" s="1443"/>
      <c r="AI25" s="1444"/>
      <c r="AJ25" s="1445"/>
      <c r="AK25" s="1445"/>
      <c r="AL25" s="1445"/>
      <c r="AM25" s="1445"/>
      <c r="AN25" s="1445"/>
      <c r="AO25" s="1445"/>
      <c r="AP25" s="1445"/>
      <c r="AQ25" s="1446"/>
      <c r="AR25" s="56"/>
      <c r="AS25" s="35"/>
      <c r="BK25" s="1436"/>
      <c r="BL25" s="1436"/>
      <c r="BM25" s="1436"/>
      <c r="BN25" s="1436"/>
      <c r="BO25" s="1436"/>
      <c r="BP25" s="1436"/>
      <c r="BQ25" s="1436"/>
      <c r="BR25" s="1436"/>
      <c r="BS25" s="1436"/>
      <c r="BT25" s="1436"/>
      <c r="BU25" s="1436"/>
      <c r="BV25" s="1436"/>
    </row>
    <row r="26" spans="1:80" ht="20.25" customHeight="1" x14ac:dyDescent="0.15">
      <c r="A26" s="42"/>
      <c r="B26" s="1488"/>
      <c r="C26" s="67" t="s">
        <v>433</v>
      </c>
      <c r="D26" s="69"/>
      <c r="E26" s="69"/>
      <c r="F26" s="70"/>
      <c r="G26" s="1461" t="s">
        <v>434</v>
      </c>
      <c r="H26" s="1437"/>
      <c r="I26" s="1437"/>
      <c r="J26" s="1437"/>
      <c r="K26" s="1437"/>
      <c r="L26" s="1450"/>
      <c r="M26" s="1460"/>
      <c r="N26" s="1460"/>
      <c r="O26" s="1531"/>
      <c r="P26" s="1532"/>
      <c r="Q26" s="1532"/>
      <c r="R26" s="1532"/>
      <c r="S26" s="1460"/>
      <c r="T26" s="1460"/>
      <c r="U26" s="1460"/>
      <c r="V26" s="1460"/>
      <c r="W26" s="1537"/>
      <c r="X26" s="1537"/>
      <c r="Y26" s="1537"/>
      <c r="Z26" s="1453" t="s">
        <v>431</v>
      </c>
      <c r="AA26" s="1477"/>
      <c r="AB26" s="1441"/>
      <c r="AC26" s="1442"/>
      <c r="AD26" s="1442"/>
      <c r="AE26" s="1442"/>
      <c r="AF26" s="1442"/>
      <c r="AG26" s="1442"/>
      <c r="AH26" s="1443"/>
      <c r="AI26" s="1452" t="s">
        <v>428</v>
      </c>
      <c r="AJ26" s="1452"/>
      <c r="AK26" s="1441"/>
      <c r="AL26" s="1442"/>
      <c r="AM26" s="1442"/>
      <c r="AN26" s="1442"/>
      <c r="AO26" s="1442"/>
      <c r="AP26" s="1442"/>
      <c r="AQ26" s="1443"/>
      <c r="AR26" s="56"/>
      <c r="AS26" s="35"/>
      <c r="BJ26" s="57"/>
      <c r="BK26" s="1436"/>
      <c r="BL26" s="1436"/>
      <c r="BM26" s="1436"/>
      <c r="BN26" s="1436"/>
      <c r="BO26" s="1436"/>
      <c r="BP26" s="1436"/>
      <c r="BQ26" s="1436"/>
      <c r="BR26" s="1436"/>
      <c r="BS26" s="1436"/>
      <c r="BT26" s="1436"/>
      <c r="BU26" s="1436"/>
      <c r="BV26" s="1436"/>
      <c r="BW26" s="57"/>
      <c r="BX26" s="57"/>
      <c r="BY26" s="57"/>
      <c r="CB26" s="57"/>
    </row>
    <row r="27" spans="1:80" ht="20.25" customHeight="1" x14ac:dyDescent="0.15">
      <c r="A27" s="42"/>
      <c r="B27" s="1488"/>
      <c r="C27" s="73" t="s">
        <v>435</v>
      </c>
      <c r="D27" s="74"/>
      <c r="E27" s="74"/>
      <c r="F27" s="75"/>
      <c r="G27" s="1494"/>
      <c r="H27" s="1495"/>
      <c r="I27" s="1495"/>
      <c r="J27" s="1495"/>
      <c r="K27" s="1495"/>
      <c r="L27" s="1496"/>
      <c r="M27" s="1460"/>
      <c r="N27" s="1460"/>
      <c r="O27" s="1531"/>
      <c r="P27" s="1532"/>
      <c r="Q27" s="1532"/>
      <c r="R27" s="1532"/>
      <c r="S27" s="1460"/>
      <c r="T27" s="1460"/>
      <c r="U27" s="1460"/>
      <c r="V27" s="1460"/>
      <c r="W27" s="1537"/>
      <c r="X27" s="1537"/>
      <c r="Y27" s="1537"/>
      <c r="Z27" s="1453" t="s">
        <v>431</v>
      </c>
      <c r="AA27" s="1477"/>
      <c r="AB27" s="1441"/>
      <c r="AC27" s="1442"/>
      <c r="AD27" s="1442"/>
      <c r="AE27" s="1442"/>
      <c r="AF27" s="1442"/>
      <c r="AG27" s="1442"/>
      <c r="AH27" s="1443"/>
      <c r="AI27" s="1529" t="s">
        <v>428</v>
      </c>
      <c r="AJ27" s="1530"/>
      <c r="AK27" s="1441"/>
      <c r="AL27" s="1442"/>
      <c r="AM27" s="1442"/>
      <c r="AN27" s="1442"/>
      <c r="AO27" s="1442"/>
      <c r="AP27" s="1442"/>
      <c r="AQ27" s="1443"/>
      <c r="AR27" s="56"/>
      <c r="AS27" s="35"/>
      <c r="BK27" s="1436"/>
      <c r="BL27" s="1436"/>
      <c r="BM27" s="1436"/>
      <c r="BN27" s="1436"/>
      <c r="BO27" s="1436"/>
      <c r="BP27" s="1436"/>
      <c r="BQ27" s="1436"/>
      <c r="BR27" s="1436"/>
      <c r="BS27" s="1436"/>
      <c r="BT27" s="1436"/>
      <c r="BU27" s="1436"/>
      <c r="BV27" s="1436"/>
    </row>
    <row r="28" spans="1:80" ht="15" customHeight="1" x14ac:dyDescent="0.15">
      <c r="A28" s="42"/>
      <c r="B28" s="1488"/>
      <c r="C28" s="73"/>
      <c r="D28" s="74"/>
      <c r="E28" s="74"/>
      <c r="F28" s="75"/>
      <c r="G28" s="1467"/>
      <c r="H28" s="1438"/>
      <c r="I28" s="1438"/>
      <c r="J28" s="1438"/>
      <c r="K28" s="1438"/>
      <c r="L28" s="1451"/>
      <c r="M28" s="1460"/>
      <c r="N28" s="1460"/>
      <c r="O28" s="1477"/>
      <c r="P28" s="1477"/>
      <c r="Q28" s="1477"/>
      <c r="R28" s="1477"/>
      <c r="S28" s="1477"/>
      <c r="T28" s="1477"/>
      <c r="U28" s="1477"/>
      <c r="V28" s="1477"/>
      <c r="W28" s="1477"/>
      <c r="X28" s="1477"/>
      <c r="Y28" s="1454"/>
      <c r="Z28" s="1453" t="s">
        <v>83</v>
      </c>
      <c r="AA28" s="1454"/>
      <c r="AB28" s="1447"/>
      <c r="AC28" s="1448"/>
      <c r="AD28" s="1448"/>
      <c r="AE28" s="1448"/>
      <c r="AF28" s="1448"/>
      <c r="AG28" s="1448"/>
      <c r="AH28" s="1448"/>
      <c r="AI28" s="1448"/>
      <c r="AJ28" s="1448"/>
      <c r="AK28" s="1448"/>
      <c r="AL28" s="1448"/>
      <c r="AM28" s="1448"/>
      <c r="AN28" s="1448"/>
      <c r="AO28" s="1448"/>
      <c r="AP28" s="1448"/>
      <c r="AQ28" s="1449"/>
      <c r="AR28" s="56"/>
      <c r="AS28" s="35"/>
      <c r="BK28" s="1436"/>
      <c r="BL28" s="1436"/>
      <c r="BM28" s="1436"/>
      <c r="BN28" s="1436"/>
      <c r="BO28" s="1436"/>
      <c r="BP28" s="1436"/>
      <c r="BQ28" s="1436"/>
      <c r="BR28" s="1436"/>
      <c r="BS28" s="1436"/>
      <c r="BT28" s="1436"/>
      <c r="BU28" s="1436"/>
      <c r="BV28" s="1436"/>
    </row>
    <row r="29" spans="1:80" ht="20.25" customHeight="1" x14ac:dyDescent="0.15">
      <c r="A29" s="42"/>
      <c r="B29" s="1488"/>
      <c r="C29" s="67" t="s">
        <v>436</v>
      </c>
      <c r="D29" s="69"/>
      <c r="E29" s="69"/>
      <c r="F29" s="70"/>
      <c r="G29" s="1461" t="s">
        <v>437</v>
      </c>
      <c r="H29" s="1437"/>
      <c r="I29" s="1437"/>
      <c r="J29" s="1437"/>
      <c r="K29" s="1437"/>
      <c r="L29" s="1450"/>
      <c r="M29" s="1497"/>
      <c r="N29" s="1498"/>
      <c r="O29" s="1504"/>
      <c r="P29" s="1505"/>
      <c r="Q29" s="1505"/>
      <c r="R29" s="1506"/>
      <c r="S29" s="1504"/>
      <c r="T29" s="1505"/>
      <c r="U29" s="1505"/>
      <c r="V29" s="1506"/>
      <c r="W29" s="1481"/>
      <c r="X29" s="1482"/>
      <c r="Y29" s="1482"/>
      <c r="Z29" s="1452" t="s">
        <v>425</v>
      </c>
      <c r="AA29" s="1452"/>
      <c r="AB29" s="1441"/>
      <c r="AC29" s="1442"/>
      <c r="AD29" s="1442"/>
      <c r="AE29" s="1442"/>
      <c r="AF29" s="1442"/>
      <c r="AG29" s="1442"/>
      <c r="AH29" s="1443"/>
      <c r="AI29" s="1452" t="s">
        <v>428</v>
      </c>
      <c r="AJ29" s="1452"/>
      <c r="AK29" s="1441"/>
      <c r="AL29" s="1442"/>
      <c r="AM29" s="1442"/>
      <c r="AN29" s="1442"/>
      <c r="AO29" s="1442"/>
      <c r="AP29" s="1442"/>
      <c r="AQ29" s="1443"/>
      <c r="AR29" s="56"/>
      <c r="AS29" s="35"/>
      <c r="BK29" s="1436"/>
      <c r="BL29" s="1436"/>
      <c r="BM29" s="1436"/>
      <c r="BN29" s="1436"/>
      <c r="BO29" s="1436"/>
      <c r="BP29" s="1436"/>
      <c r="BQ29" s="1436"/>
      <c r="BR29" s="1436"/>
      <c r="BS29" s="1436"/>
      <c r="BT29" s="1436"/>
      <c r="BU29" s="1436"/>
      <c r="BV29" s="1436"/>
    </row>
    <row r="30" spans="1:80" ht="20.25" customHeight="1" x14ac:dyDescent="0.15">
      <c r="A30" s="42"/>
      <c r="B30" s="1488"/>
      <c r="C30" s="73"/>
      <c r="D30" s="74"/>
      <c r="E30" s="74"/>
      <c r="F30" s="75"/>
      <c r="G30" s="1494"/>
      <c r="H30" s="1495"/>
      <c r="I30" s="1495"/>
      <c r="J30" s="1495"/>
      <c r="K30" s="1495"/>
      <c r="L30" s="1496"/>
      <c r="M30" s="1499"/>
      <c r="N30" s="1500"/>
      <c r="O30" s="1507"/>
      <c r="P30" s="1508"/>
      <c r="Q30" s="1508"/>
      <c r="R30" s="1509"/>
      <c r="S30" s="1507"/>
      <c r="T30" s="1508"/>
      <c r="U30" s="1508"/>
      <c r="V30" s="1509"/>
      <c r="W30" s="1510"/>
      <c r="X30" s="1511"/>
      <c r="Y30" s="1511"/>
      <c r="Z30" s="1452" t="s">
        <v>431</v>
      </c>
      <c r="AA30" s="1452"/>
      <c r="AB30" s="1441"/>
      <c r="AC30" s="1442"/>
      <c r="AD30" s="1442"/>
      <c r="AE30" s="1442"/>
      <c r="AF30" s="1442"/>
      <c r="AG30" s="1442"/>
      <c r="AH30" s="1443"/>
      <c r="AI30" s="1528"/>
      <c r="AJ30" s="1470"/>
      <c r="AK30" s="1470"/>
      <c r="AL30" s="1470"/>
      <c r="AM30" s="1470"/>
      <c r="AN30" s="1470"/>
      <c r="AO30" s="1470"/>
      <c r="AP30" s="1470"/>
      <c r="AQ30" s="1471"/>
      <c r="AR30" s="56"/>
      <c r="AS30" s="35"/>
    </row>
    <row r="31" spans="1:80" ht="15" customHeight="1" x14ac:dyDescent="0.15">
      <c r="A31" s="42"/>
      <c r="B31" s="1488"/>
      <c r="C31" s="73"/>
      <c r="D31" s="74"/>
      <c r="E31" s="74"/>
      <c r="F31" s="75"/>
      <c r="G31" s="1494"/>
      <c r="H31" s="1495"/>
      <c r="I31" s="1495"/>
      <c r="J31" s="1495"/>
      <c r="K31" s="1495"/>
      <c r="L31" s="1496"/>
      <c r="M31" s="1499"/>
      <c r="N31" s="1500"/>
      <c r="O31" s="1475"/>
      <c r="P31" s="1476"/>
      <c r="Q31" s="1476"/>
      <c r="R31" s="1476"/>
      <c r="S31" s="1476"/>
      <c r="T31" s="1476"/>
      <c r="U31" s="1476"/>
      <c r="V31" s="1476"/>
      <c r="W31" s="1476"/>
      <c r="X31" s="1476"/>
      <c r="Y31" s="1489"/>
      <c r="Z31" s="1453" t="s">
        <v>83</v>
      </c>
      <c r="AA31" s="1454"/>
      <c r="AB31" s="1447"/>
      <c r="AC31" s="1448"/>
      <c r="AD31" s="1448"/>
      <c r="AE31" s="1448"/>
      <c r="AF31" s="1448"/>
      <c r="AG31" s="1448"/>
      <c r="AH31" s="1448"/>
      <c r="AI31" s="1554"/>
      <c r="AJ31" s="1554"/>
      <c r="AK31" s="1448"/>
      <c r="AL31" s="1448"/>
      <c r="AM31" s="1448"/>
      <c r="AN31" s="1448"/>
      <c r="AO31" s="1448"/>
      <c r="AP31" s="1448"/>
      <c r="AQ31" s="1449"/>
      <c r="AR31" s="56"/>
      <c r="AS31" s="35"/>
    </row>
    <row r="32" spans="1:80" ht="20.25" customHeight="1" x14ac:dyDescent="0.15">
      <c r="A32" s="42"/>
      <c r="B32" s="1488"/>
      <c r="C32" s="73" t="s">
        <v>438</v>
      </c>
      <c r="D32" s="74"/>
      <c r="E32" s="74"/>
      <c r="F32" s="75"/>
      <c r="G32" s="1494"/>
      <c r="H32" s="1495"/>
      <c r="I32" s="1495"/>
      <c r="J32" s="1495"/>
      <c r="K32" s="1495"/>
      <c r="L32" s="1496"/>
      <c r="M32" s="1499"/>
      <c r="N32" s="1500"/>
      <c r="O32" s="1504"/>
      <c r="P32" s="1505"/>
      <c r="Q32" s="1505"/>
      <c r="R32" s="1506"/>
      <c r="S32" s="1504"/>
      <c r="T32" s="1505"/>
      <c r="U32" s="1505"/>
      <c r="V32" s="1506"/>
      <c r="W32" s="1481"/>
      <c r="X32" s="1482"/>
      <c r="Y32" s="1482"/>
      <c r="Z32" s="1452" t="s">
        <v>425</v>
      </c>
      <c r="AA32" s="1452"/>
      <c r="AB32" s="1441"/>
      <c r="AC32" s="1442"/>
      <c r="AD32" s="1442"/>
      <c r="AE32" s="1442"/>
      <c r="AF32" s="1442"/>
      <c r="AG32" s="1442"/>
      <c r="AH32" s="1443"/>
      <c r="AI32" s="1452" t="s">
        <v>428</v>
      </c>
      <c r="AJ32" s="1452"/>
      <c r="AK32" s="1441"/>
      <c r="AL32" s="1442"/>
      <c r="AM32" s="1442"/>
      <c r="AN32" s="1442"/>
      <c r="AO32" s="1442"/>
      <c r="AP32" s="1442"/>
      <c r="AQ32" s="1443"/>
      <c r="AR32" s="56"/>
      <c r="AS32" s="35"/>
      <c r="BJ32" s="57"/>
      <c r="BK32" s="1436"/>
      <c r="BL32" s="1436"/>
      <c r="BM32" s="1436"/>
      <c r="BN32" s="1436"/>
      <c r="BO32" s="1436"/>
      <c r="BP32" s="1436"/>
      <c r="BQ32" s="1436"/>
      <c r="BR32" s="1436"/>
      <c r="BS32" s="1436"/>
      <c r="BT32" s="1436"/>
      <c r="BU32" s="1436"/>
      <c r="BV32" s="1436"/>
    </row>
    <row r="33" spans="1:78" ht="20.25" customHeight="1" x14ac:dyDescent="0.15">
      <c r="A33" s="42"/>
      <c r="B33" s="1488"/>
      <c r="C33" s="73"/>
      <c r="D33" s="74"/>
      <c r="E33" s="74"/>
      <c r="F33" s="75"/>
      <c r="G33" s="1494"/>
      <c r="H33" s="1495"/>
      <c r="I33" s="1495"/>
      <c r="J33" s="1495"/>
      <c r="K33" s="1495"/>
      <c r="L33" s="1496"/>
      <c r="M33" s="1499"/>
      <c r="N33" s="1500"/>
      <c r="O33" s="1507"/>
      <c r="P33" s="1508"/>
      <c r="Q33" s="1508"/>
      <c r="R33" s="1509"/>
      <c r="S33" s="1507"/>
      <c r="T33" s="1508"/>
      <c r="U33" s="1508"/>
      <c r="V33" s="1509"/>
      <c r="W33" s="1510"/>
      <c r="X33" s="1511"/>
      <c r="Y33" s="1511"/>
      <c r="Z33" s="1452" t="s">
        <v>431</v>
      </c>
      <c r="AA33" s="1452"/>
      <c r="AB33" s="1441"/>
      <c r="AC33" s="1442"/>
      <c r="AD33" s="1442"/>
      <c r="AE33" s="1442"/>
      <c r="AF33" s="1442"/>
      <c r="AG33" s="1442"/>
      <c r="AH33" s="1443"/>
      <c r="AI33" s="1535"/>
      <c r="AJ33" s="1536"/>
      <c r="AK33" s="1470"/>
      <c r="AL33" s="1470"/>
      <c r="AM33" s="1470"/>
      <c r="AN33" s="1470"/>
      <c r="AO33" s="1470"/>
      <c r="AP33" s="1470"/>
      <c r="AQ33" s="1471"/>
      <c r="AR33" s="56"/>
      <c r="AS33" s="35"/>
      <c r="BK33" s="1436"/>
      <c r="BL33" s="1436"/>
      <c r="BM33" s="1436"/>
      <c r="BN33" s="1436"/>
      <c r="BO33" s="1436"/>
      <c r="BP33" s="1436"/>
      <c r="BQ33" s="1436"/>
      <c r="BR33" s="1436"/>
      <c r="BS33" s="1436"/>
      <c r="BT33" s="1436"/>
      <c r="BU33" s="1436"/>
      <c r="BV33" s="1436"/>
    </row>
    <row r="34" spans="1:78" ht="15" customHeight="1" x14ac:dyDescent="0.15">
      <c r="A34" s="42"/>
      <c r="B34" s="1488"/>
      <c r="C34" s="74"/>
      <c r="D34" s="74"/>
      <c r="E34" s="74"/>
      <c r="F34" s="75"/>
      <c r="G34" s="1467"/>
      <c r="H34" s="1438"/>
      <c r="I34" s="1438"/>
      <c r="J34" s="1438"/>
      <c r="K34" s="1438"/>
      <c r="L34" s="1451"/>
      <c r="M34" s="1501"/>
      <c r="N34" s="1502"/>
      <c r="O34" s="1475"/>
      <c r="P34" s="1476"/>
      <c r="Q34" s="1476"/>
      <c r="R34" s="1476"/>
      <c r="S34" s="1476"/>
      <c r="T34" s="1476"/>
      <c r="U34" s="1476"/>
      <c r="V34" s="1476"/>
      <c r="W34" s="1476"/>
      <c r="X34" s="1476"/>
      <c r="Y34" s="1489"/>
      <c r="Z34" s="1453" t="s">
        <v>83</v>
      </c>
      <c r="AA34" s="1454"/>
      <c r="AB34" s="1447"/>
      <c r="AC34" s="1448"/>
      <c r="AD34" s="1448"/>
      <c r="AE34" s="1448"/>
      <c r="AF34" s="1448"/>
      <c r="AG34" s="1448"/>
      <c r="AH34" s="1448"/>
      <c r="AI34" s="1448"/>
      <c r="AJ34" s="1448"/>
      <c r="AK34" s="1448"/>
      <c r="AL34" s="1448"/>
      <c r="AM34" s="1448"/>
      <c r="AN34" s="1448"/>
      <c r="AO34" s="1448"/>
      <c r="AP34" s="1448"/>
      <c r="AQ34" s="1449"/>
      <c r="AR34" s="56"/>
      <c r="AS34" s="35"/>
      <c r="BK34" s="1436"/>
      <c r="BL34" s="1436"/>
      <c r="BM34" s="1436"/>
      <c r="BN34" s="1436"/>
      <c r="BO34" s="1436"/>
      <c r="BP34" s="1436"/>
      <c r="BQ34" s="1436"/>
      <c r="BR34" s="1436"/>
      <c r="BS34" s="1436"/>
      <c r="BT34" s="1436"/>
      <c r="BU34" s="1436"/>
      <c r="BV34" s="1436"/>
    </row>
    <row r="35" spans="1:78" ht="20.25" customHeight="1" x14ac:dyDescent="0.15">
      <c r="A35" s="42"/>
      <c r="B35" s="1488"/>
      <c r="C35" s="69" t="s">
        <v>439</v>
      </c>
      <c r="D35" s="69"/>
      <c r="E35" s="69"/>
      <c r="F35" s="70"/>
      <c r="G35" s="1461" t="s">
        <v>440</v>
      </c>
      <c r="H35" s="1437"/>
      <c r="I35" s="1437"/>
      <c r="J35" s="1437"/>
      <c r="K35" s="1437"/>
      <c r="L35" s="1450"/>
      <c r="M35" s="1497"/>
      <c r="N35" s="1498"/>
      <c r="O35" s="1516"/>
      <c r="P35" s="1517"/>
      <c r="Q35" s="1517"/>
      <c r="R35" s="1518"/>
      <c r="S35" s="1521"/>
      <c r="T35" s="1522"/>
      <c r="U35" s="1522"/>
      <c r="V35" s="1523"/>
      <c r="W35" s="1519"/>
      <c r="X35" s="1520"/>
      <c r="Y35" s="1520"/>
      <c r="Z35" s="1479" t="s">
        <v>431</v>
      </c>
      <c r="AA35" s="1493"/>
      <c r="AB35" s="1483"/>
      <c r="AC35" s="1484"/>
      <c r="AD35" s="1484"/>
      <c r="AE35" s="1484"/>
      <c r="AF35" s="1484"/>
      <c r="AG35" s="1484"/>
      <c r="AH35" s="1485"/>
      <c r="AI35" s="1479" t="s">
        <v>428</v>
      </c>
      <c r="AJ35" s="1493"/>
      <c r="AK35" s="1483"/>
      <c r="AL35" s="1484"/>
      <c r="AM35" s="1484"/>
      <c r="AN35" s="1484"/>
      <c r="AO35" s="1484"/>
      <c r="AP35" s="1484"/>
      <c r="AQ35" s="1485"/>
      <c r="AR35" s="56"/>
      <c r="AS35" s="35"/>
      <c r="BK35" s="1436"/>
      <c r="BL35" s="1436"/>
      <c r="BM35" s="1436"/>
      <c r="BN35" s="1436"/>
      <c r="BO35" s="1436"/>
      <c r="BP35" s="1436"/>
      <c r="BQ35" s="1457"/>
      <c r="BR35" s="1436"/>
      <c r="BS35" s="1436"/>
      <c r="BT35" s="1436"/>
      <c r="BU35" s="1436"/>
      <c r="BV35" s="1436"/>
      <c r="BZ35" s="76"/>
    </row>
    <row r="36" spans="1:78" ht="20.25" customHeight="1" x14ac:dyDescent="0.15">
      <c r="A36" s="42"/>
      <c r="B36" s="1488"/>
      <c r="C36" s="74" t="s">
        <v>441</v>
      </c>
      <c r="D36" s="74"/>
      <c r="E36" s="74"/>
      <c r="F36" s="75"/>
      <c r="G36" s="1494"/>
      <c r="H36" s="1495"/>
      <c r="I36" s="1495"/>
      <c r="J36" s="1495"/>
      <c r="K36" s="1495"/>
      <c r="L36" s="1496"/>
      <c r="M36" s="1499"/>
      <c r="N36" s="1500"/>
      <c r="O36" s="1516"/>
      <c r="P36" s="1517"/>
      <c r="Q36" s="1517"/>
      <c r="R36" s="1518"/>
      <c r="S36" s="1521"/>
      <c r="T36" s="1522"/>
      <c r="U36" s="1522"/>
      <c r="V36" s="1523"/>
      <c r="W36" s="1519"/>
      <c r="X36" s="1520"/>
      <c r="Y36" s="1520"/>
      <c r="Z36" s="1479" t="s">
        <v>431</v>
      </c>
      <c r="AA36" s="1493"/>
      <c r="AB36" s="1483"/>
      <c r="AC36" s="1484"/>
      <c r="AD36" s="1484"/>
      <c r="AE36" s="1484"/>
      <c r="AF36" s="1484"/>
      <c r="AG36" s="1484"/>
      <c r="AH36" s="1485"/>
      <c r="AI36" s="1479" t="s">
        <v>428</v>
      </c>
      <c r="AJ36" s="1493"/>
      <c r="AK36" s="1483"/>
      <c r="AL36" s="1484"/>
      <c r="AM36" s="1484"/>
      <c r="AN36" s="1484"/>
      <c r="AO36" s="1484"/>
      <c r="AP36" s="1484"/>
      <c r="AQ36" s="1485"/>
      <c r="AR36" s="56"/>
      <c r="AS36" s="35"/>
      <c r="BK36" s="1436"/>
      <c r="BL36" s="1436"/>
      <c r="BM36" s="1436"/>
      <c r="BN36" s="1436"/>
      <c r="BO36" s="1436"/>
      <c r="BP36" s="1436"/>
      <c r="BQ36" s="1436"/>
      <c r="BR36" s="1436"/>
      <c r="BS36" s="1436"/>
      <c r="BT36" s="1436"/>
      <c r="BU36" s="1436"/>
      <c r="BV36" s="1436"/>
      <c r="BZ36" s="76"/>
    </row>
    <row r="37" spans="1:78" ht="15" customHeight="1" x14ac:dyDescent="0.15">
      <c r="A37" s="42"/>
      <c r="B37" s="1488"/>
      <c r="C37" s="74"/>
      <c r="D37" s="74"/>
      <c r="E37" s="74"/>
      <c r="F37" s="75"/>
      <c r="G37" s="1467"/>
      <c r="H37" s="1438"/>
      <c r="I37" s="1438"/>
      <c r="J37" s="1438"/>
      <c r="K37" s="1438"/>
      <c r="L37" s="1451"/>
      <c r="M37" s="1501"/>
      <c r="N37" s="1502"/>
      <c r="O37" s="1475"/>
      <c r="P37" s="1476"/>
      <c r="Q37" s="1476"/>
      <c r="R37" s="1476"/>
      <c r="S37" s="1476"/>
      <c r="T37" s="1476"/>
      <c r="U37" s="1476"/>
      <c r="V37" s="1476"/>
      <c r="W37" s="1476"/>
      <c r="X37" s="1476"/>
      <c r="Y37" s="1489"/>
      <c r="Z37" s="1452" t="s">
        <v>83</v>
      </c>
      <c r="AA37" s="1452"/>
      <c r="AB37" s="1447"/>
      <c r="AC37" s="1448"/>
      <c r="AD37" s="1448"/>
      <c r="AE37" s="1448"/>
      <c r="AF37" s="1448"/>
      <c r="AG37" s="1448"/>
      <c r="AH37" s="1448"/>
      <c r="AI37" s="1448"/>
      <c r="AJ37" s="1448"/>
      <c r="AK37" s="1448"/>
      <c r="AL37" s="1448"/>
      <c r="AM37" s="1448"/>
      <c r="AN37" s="1448"/>
      <c r="AO37" s="1448"/>
      <c r="AP37" s="1448"/>
      <c r="AQ37" s="1449"/>
      <c r="AR37" s="56"/>
      <c r="AS37" s="35"/>
      <c r="BK37" s="1436"/>
      <c r="BL37" s="1436"/>
      <c r="BM37" s="1436"/>
      <c r="BN37" s="1436"/>
      <c r="BO37" s="1436"/>
      <c r="BP37" s="1436"/>
      <c r="BQ37" s="1436"/>
      <c r="BR37" s="1436"/>
      <c r="BS37" s="1436"/>
      <c r="BT37" s="1436"/>
      <c r="BU37" s="1436"/>
      <c r="BV37" s="1436"/>
      <c r="BZ37" s="76"/>
    </row>
    <row r="38" spans="1:78" ht="20.25" customHeight="1" x14ac:dyDescent="0.15">
      <c r="A38" s="42"/>
      <c r="B38" s="1488"/>
      <c r="C38" s="69" t="s">
        <v>442</v>
      </c>
      <c r="D38" s="69"/>
      <c r="E38" s="69"/>
      <c r="F38" s="70"/>
      <c r="G38" s="1461" t="s">
        <v>443</v>
      </c>
      <c r="H38" s="1437"/>
      <c r="I38" s="1437"/>
      <c r="J38" s="1437"/>
      <c r="K38" s="1437"/>
      <c r="L38" s="1450"/>
      <c r="M38" s="1497"/>
      <c r="N38" s="1498"/>
      <c r="O38" s="1521"/>
      <c r="P38" s="1522"/>
      <c r="Q38" s="1522"/>
      <c r="R38" s="1523"/>
      <c r="S38" s="1521"/>
      <c r="T38" s="1522"/>
      <c r="U38" s="1522"/>
      <c r="V38" s="1523"/>
      <c r="W38" s="1519"/>
      <c r="X38" s="1520"/>
      <c r="Y38" s="1520"/>
      <c r="Z38" s="1479" t="s">
        <v>431</v>
      </c>
      <c r="AA38" s="1480"/>
      <c r="AB38" s="1483"/>
      <c r="AC38" s="1484"/>
      <c r="AD38" s="1484"/>
      <c r="AE38" s="1484"/>
      <c r="AF38" s="1484"/>
      <c r="AG38" s="1484"/>
      <c r="AH38" s="1485"/>
      <c r="AI38" s="1479" t="s">
        <v>428</v>
      </c>
      <c r="AJ38" s="1480"/>
      <c r="AK38" s="1483"/>
      <c r="AL38" s="1484"/>
      <c r="AM38" s="1484"/>
      <c r="AN38" s="1484"/>
      <c r="AO38" s="1484"/>
      <c r="AP38" s="1484"/>
      <c r="AQ38" s="1485"/>
      <c r="AR38" s="56"/>
      <c r="AS38" s="35"/>
      <c r="BK38" s="1436"/>
      <c r="BL38" s="1436"/>
      <c r="BM38" s="1436"/>
      <c r="BN38" s="1436"/>
      <c r="BO38" s="1436"/>
      <c r="BP38" s="1436"/>
      <c r="BQ38" s="1457"/>
      <c r="BR38" s="1436"/>
      <c r="BS38" s="1436"/>
      <c r="BT38" s="1436"/>
      <c r="BU38" s="1436"/>
      <c r="BV38" s="1436"/>
      <c r="BZ38" s="76"/>
    </row>
    <row r="39" spans="1:78" ht="20.25" customHeight="1" x14ac:dyDescent="0.15">
      <c r="A39" s="42"/>
      <c r="B39" s="1488"/>
      <c r="C39" s="74" t="s">
        <v>444</v>
      </c>
      <c r="D39" s="74"/>
      <c r="E39" s="74"/>
      <c r="F39" s="75"/>
      <c r="G39" s="1494"/>
      <c r="H39" s="1495"/>
      <c r="I39" s="1495"/>
      <c r="J39" s="1495"/>
      <c r="K39" s="1495"/>
      <c r="L39" s="1496"/>
      <c r="M39" s="1499"/>
      <c r="N39" s="1500"/>
      <c r="O39" s="1521"/>
      <c r="P39" s="1522"/>
      <c r="Q39" s="1522"/>
      <c r="R39" s="1523"/>
      <c r="S39" s="1521"/>
      <c r="T39" s="1522"/>
      <c r="U39" s="1522"/>
      <c r="V39" s="1523"/>
      <c r="W39" s="1519"/>
      <c r="X39" s="1520"/>
      <c r="Y39" s="1520"/>
      <c r="Z39" s="1479" t="s">
        <v>431</v>
      </c>
      <c r="AA39" s="1480"/>
      <c r="AB39" s="1483"/>
      <c r="AC39" s="1484"/>
      <c r="AD39" s="1484"/>
      <c r="AE39" s="1484"/>
      <c r="AF39" s="1484"/>
      <c r="AG39" s="1484"/>
      <c r="AH39" s="1485"/>
      <c r="AI39" s="1479" t="s">
        <v>428</v>
      </c>
      <c r="AJ39" s="1480"/>
      <c r="AK39" s="1483"/>
      <c r="AL39" s="1484"/>
      <c r="AM39" s="1484"/>
      <c r="AN39" s="1484"/>
      <c r="AO39" s="1484"/>
      <c r="AP39" s="1484"/>
      <c r="AQ39" s="1485"/>
      <c r="AR39" s="56"/>
      <c r="AS39" s="35"/>
      <c r="BK39" s="1436"/>
      <c r="BL39" s="1436"/>
      <c r="BM39" s="1436"/>
      <c r="BN39" s="1436"/>
      <c r="BO39" s="1436"/>
      <c r="BP39" s="1436"/>
      <c r="BQ39" s="1436"/>
      <c r="BR39" s="1436"/>
      <c r="BS39" s="1436"/>
      <c r="BT39" s="1436"/>
      <c r="BU39" s="1436"/>
      <c r="BV39" s="1436"/>
      <c r="BZ39" s="76"/>
    </row>
    <row r="40" spans="1:78" ht="15" customHeight="1" x14ac:dyDescent="0.15">
      <c r="A40" s="42"/>
      <c r="B40" s="1488"/>
      <c r="C40" s="71"/>
      <c r="D40" s="71"/>
      <c r="E40" s="71"/>
      <c r="F40" s="72"/>
      <c r="G40" s="1467"/>
      <c r="H40" s="1438"/>
      <c r="I40" s="1438"/>
      <c r="J40" s="1438"/>
      <c r="K40" s="1438"/>
      <c r="L40" s="1451"/>
      <c r="M40" s="1499"/>
      <c r="N40" s="1500"/>
      <c r="O40" s="1551"/>
      <c r="P40" s="1552"/>
      <c r="Q40" s="1552"/>
      <c r="R40" s="1552"/>
      <c r="S40" s="1552"/>
      <c r="T40" s="1552"/>
      <c r="U40" s="1552"/>
      <c r="V40" s="1552"/>
      <c r="W40" s="1552"/>
      <c r="X40" s="1552"/>
      <c r="Y40" s="1553"/>
      <c r="Z40" s="1533" t="s">
        <v>83</v>
      </c>
      <c r="AA40" s="1533"/>
      <c r="AB40" s="1555"/>
      <c r="AC40" s="1556"/>
      <c r="AD40" s="1556"/>
      <c r="AE40" s="1556"/>
      <c r="AF40" s="1556"/>
      <c r="AG40" s="1556"/>
      <c r="AH40" s="1556"/>
      <c r="AI40" s="1556"/>
      <c r="AJ40" s="1556"/>
      <c r="AK40" s="1556"/>
      <c r="AL40" s="1556"/>
      <c r="AM40" s="1556"/>
      <c r="AN40" s="1556"/>
      <c r="AO40" s="1556"/>
      <c r="AP40" s="1556"/>
      <c r="AQ40" s="1557"/>
      <c r="AR40" s="56"/>
      <c r="AS40" s="35"/>
      <c r="BK40" s="1436"/>
      <c r="BL40" s="1436"/>
      <c r="BM40" s="1436"/>
      <c r="BN40" s="1436"/>
      <c r="BO40" s="1436"/>
      <c r="BP40" s="1436"/>
      <c r="BQ40" s="1436"/>
      <c r="BR40" s="1436"/>
      <c r="BS40" s="1436"/>
      <c r="BT40" s="1436"/>
      <c r="BU40" s="1436"/>
      <c r="BV40" s="1436"/>
      <c r="BZ40" s="76"/>
    </row>
    <row r="41" spans="1:78" ht="20.25" customHeight="1" x14ac:dyDescent="0.15">
      <c r="A41" s="42"/>
      <c r="B41" s="1488"/>
      <c r="C41" s="69" t="s">
        <v>445</v>
      </c>
      <c r="D41" s="69"/>
      <c r="E41" s="69"/>
      <c r="F41" s="70"/>
      <c r="G41" s="1461" t="s">
        <v>446</v>
      </c>
      <c r="H41" s="1437"/>
      <c r="I41" s="1437"/>
      <c r="J41" s="1437"/>
      <c r="K41" s="1437"/>
      <c r="L41" s="1450"/>
      <c r="M41" s="1461"/>
      <c r="N41" s="1450"/>
      <c r="O41" s="1504"/>
      <c r="P41" s="1505"/>
      <c r="Q41" s="1505"/>
      <c r="R41" s="1506"/>
      <c r="S41" s="1504"/>
      <c r="T41" s="1505"/>
      <c r="U41" s="1505"/>
      <c r="V41" s="1506"/>
      <c r="W41" s="1481"/>
      <c r="X41" s="1482"/>
      <c r="Y41" s="1482"/>
      <c r="Z41" s="1453" t="s">
        <v>431</v>
      </c>
      <c r="AA41" s="1477"/>
      <c r="AB41" s="1441"/>
      <c r="AC41" s="1442"/>
      <c r="AD41" s="1442"/>
      <c r="AE41" s="1442"/>
      <c r="AF41" s="1442"/>
      <c r="AG41" s="1442"/>
      <c r="AH41" s="1443"/>
      <c r="AI41" s="1453" t="s">
        <v>428</v>
      </c>
      <c r="AJ41" s="1477"/>
      <c r="AK41" s="1441"/>
      <c r="AL41" s="1442"/>
      <c r="AM41" s="1442"/>
      <c r="AN41" s="1442"/>
      <c r="AO41" s="1442"/>
      <c r="AP41" s="1442"/>
      <c r="AQ41" s="1443"/>
      <c r="AR41" s="56"/>
      <c r="AS41" s="35"/>
      <c r="BK41" s="1436"/>
      <c r="BL41" s="1436"/>
      <c r="BM41" s="1436"/>
      <c r="BN41" s="1436"/>
      <c r="BO41" s="1436"/>
      <c r="BP41" s="1436"/>
      <c r="BQ41" s="1436"/>
      <c r="BR41" s="1436"/>
      <c r="BS41" s="1436"/>
      <c r="BT41" s="1436"/>
      <c r="BU41" s="1436"/>
      <c r="BV41" s="1436"/>
      <c r="BZ41" s="76"/>
    </row>
    <row r="42" spans="1:78" ht="15" customHeight="1" x14ac:dyDescent="0.15">
      <c r="A42" s="42"/>
      <c r="B42" s="1488"/>
      <c r="C42" s="71" t="s">
        <v>447</v>
      </c>
      <c r="D42" s="71"/>
      <c r="E42" s="71"/>
      <c r="F42" s="72"/>
      <c r="G42" s="1467"/>
      <c r="H42" s="1438"/>
      <c r="I42" s="1438"/>
      <c r="J42" s="1438"/>
      <c r="K42" s="1438"/>
      <c r="L42" s="1451"/>
      <c r="M42" s="1467"/>
      <c r="N42" s="1451"/>
      <c r="O42" s="1507"/>
      <c r="P42" s="1508"/>
      <c r="Q42" s="1508"/>
      <c r="R42" s="1509"/>
      <c r="S42" s="1507"/>
      <c r="T42" s="1508"/>
      <c r="U42" s="1508"/>
      <c r="V42" s="1509"/>
      <c r="W42" s="1510"/>
      <c r="X42" s="1511"/>
      <c r="Y42" s="1511"/>
      <c r="Z42" s="1452" t="s">
        <v>83</v>
      </c>
      <c r="AA42" s="1452"/>
      <c r="AB42" s="1447"/>
      <c r="AC42" s="1448"/>
      <c r="AD42" s="1448"/>
      <c r="AE42" s="1448"/>
      <c r="AF42" s="1448"/>
      <c r="AG42" s="1448"/>
      <c r="AH42" s="1448"/>
      <c r="AI42" s="1448"/>
      <c r="AJ42" s="1448"/>
      <c r="AK42" s="1448"/>
      <c r="AL42" s="1448"/>
      <c r="AM42" s="1448"/>
      <c r="AN42" s="1448"/>
      <c r="AO42" s="1448"/>
      <c r="AP42" s="1448"/>
      <c r="AQ42" s="1449"/>
      <c r="AR42" s="56"/>
      <c r="AS42" s="35"/>
      <c r="BK42" s="1436"/>
      <c r="BL42" s="1436"/>
      <c r="BM42" s="1436"/>
      <c r="BN42" s="1436"/>
      <c r="BO42" s="1436"/>
      <c r="BP42" s="1436"/>
      <c r="BQ42" s="1436"/>
      <c r="BR42" s="1436"/>
      <c r="BS42" s="1436"/>
      <c r="BT42" s="1436"/>
      <c r="BU42" s="1436"/>
      <c r="BV42" s="1436"/>
      <c r="BZ42" s="76"/>
    </row>
    <row r="43" spans="1:78" ht="20.25" customHeight="1" x14ac:dyDescent="0.15">
      <c r="A43" s="42"/>
      <c r="B43" s="1488"/>
      <c r="C43" s="69"/>
      <c r="D43" s="69"/>
      <c r="E43" s="69"/>
      <c r="F43" s="70"/>
      <c r="G43" s="1461" t="s">
        <v>448</v>
      </c>
      <c r="H43" s="1437"/>
      <c r="I43" s="1437"/>
      <c r="J43" s="1437"/>
      <c r="K43" s="1437"/>
      <c r="L43" s="1450"/>
      <c r="M43" s="1497"/>
      <c r="N43" s="1498"/>
      <c r="O43" s="1504"/>
      <c r="P43" s="1505"/>
      <c r="Q43" s="1505"/>
      <c r="R43" s="1506"/>
      <c r="S43" s="1504"/>
      <c r="T43" s="1505"/>
      <c r="U43" s="1505"/>
      <c r="V43" s="1506"/>
      <c r="W43" s="1481"/>
      <c r="X43" s="1482"/>
      <c r="Y43" s="1482"/>
      <c r="Z43" s="1453" t="s">
        <v>431</v>
      </c>
      <c r="AA43" s="1477"/>
      <c r="AB43" s="1441"/>
      <c r="AC43" s="1442"/>
      <c r="AD43" s="1442"/>
      <c r="AE43" s="1442"/>
      <c r="AF43" s="1442"/>
      <c r="AG43" s="1442"/>
      <c r="AH43" s="1443"/>
      <c r="AI43" s="1453" t="s">
        <v>428</v>
      </c>
      <c r="AJ43" s="1477"/>
      <c r="AK43" s="1441"/>
      <c r="AL43" s="1442"/>
      <c r="AM43" s="1442"/>
      <c r="AN43" s="1442"/>
      <c r="AO43" s="1442"/>
      <c r="AP43" s="1442"/>
      <c r="AQ43" s="1443"/>
      <c r="AR43" s="56"/>
      <c r="AS43" s="35"/>
      <c r="BK43" s="1436"/>
      <c r="BL43" s="1436"/>
      <c r="BM43" s="1436"/>
      <c r="BN43" s="1436"/>
      <c r="BO43" s="1436"/>
      <c r="BP43" s="1436"/>
      <c r="BQ43" s="1436"/>
      <c r="BR43" s="1436"/>
      <c r="BS43" s="1436"/>
      <c r="BT43" s="1436"/>
      <c r="BU43" s="1436"/>
      <c r="BV43" s="1436"/>
      <c r="BZ43" s="76"/>
    </row>
    <row r="44" spans="1:78" ht="15" customHeight="1" x14ac:dyDescent="0.15">
      <c r="A44" s="42"/>
      <c r="B44" s="1488"/>
      <c r="C44" s="74" t="s">
        <v>449</v>
      </c>
      <c r="D44" s="74"/>
      <c r="E44" s="74"/>
      <c r="F44" s="75"/>
      <c r="G44" s="1494"/>
      <c r="H44" s="1495"/>
      <c r="I44" s="1495"/>
      <c r="J44" s="1495"/>
      <c r="K44" s="1495"/>
      <c r="L44" s="1496"/>
      <c r="M44" s="1499"/>
      <c r="N44" s="1500"/>
      <c r="O44" s="1507"/>
      <c r="P44" s="1508"/>
      <c r="Q44" s="1508"/>
      <c r="R44" s="1509"/>
      <c r="S44" s="1507"/>
      <c r="T44" s="1508"/>
      <c r="U44" s="1508"/>
      <c r="V44" s="1509"/>
      <c r="W44" s="1510"/>
      <c r="X44" s="1511"/>
      <c r="Y44" s="1511"/>
      <c r="Z44" s="1452" t="s">
        <v>83</v>
      </c>
      <c r="AA44" s="1452"/>
      <c r="AB44" s="1447"/>
      <c r="AC44" s="1448"/>
      <c r="AD44" s="1448"/>
      <c r="AE44" s="1448"/>
      <c r="AF44" s="1448"/>
      <c r="AG44" s="1448"/>
      <c r="AH44" s="1448"/>
      <c r="AI44" s="1448"/>
      <c r="AJ44" s="1448"/>
      <c r="AK44" s="1448"/>
      <c r="AL44" s="1448"/>
      <c r="AM44" s="1448"/>
      <c r="AN44" s="1448"/>
      <c r="AO44" s="1448"/>
      <c r="AP44" s="1448"/>
      <c r="AQ44" s="1449"/>
      <c r="AR44" s="56"/>
      <c r="AS44" s="35"/>
      <c r="BK44" s="1436"/>
      <c r="BL44" s="1436"/>
      <c r="BM44" s="1436"/>
      <c r="BN44" s="1436"/>
      <c r="BO44" s="1436"/>
      <c r="BP44" s="1436"/>
      <c r="BQ44" s="1436"/>
      <c r="BR44" s="1436"/>
      <c r="BS44" s="1436"/>
      <c r="BT44" s="1436"/>
      <c r="BU44" s="1436"/>
      <c r="BV44" s="1436"/>
      <c r="BZ44" s="76"/>
    </row>
    <row r="45" spans="1:78" ht="20.25" customHeight="1" x14ac:dyDescent="0.15">
      <c r="A45" s="42"/>
      <c r="B45" s="1488"/>
      <c r="C45" s="74" t="s">
        <v>450</v>
      </c>
      <c r="D45" s="74"/>
      <c r="E45" s="74"/>
      <c r="F45" s="75"/>
      <c r="G45" s="1494"/>
      <c r="H45" s="1495"/>
      <c r="I45" s="1495"/>
      <c r="J45" s="1495"/>
      <c r="K45" s="1495"/>
      <c r="L45" s="1496"/>
      <c r="M45" s="1499"/>
      <c r="N45" s="1500"/>
      <c r="O45" s="1504"/>
      <c r="P45" s="1505"/>
      <c r="Q45" s="1505"/>
      <c r="R45" s="1506"/>
      <c r="S45" s="1504"/>
      <c r="T45" s="1505"/>
      <c r="U45" s="1505"/>
      <c r="V45" s="1506"/>
      <c r="W45" s="1481"/>
      <c r="X45" s="1482"/>
      <c r="Y45" s="1482"/>
      <c r="Z45" s="1453" t="s">
        <v>431</v>
      </c>
      <c r="AA45" s="1477"/>
      <c r="AB45" s="1441"/>
      <c r="AC45" s="1442"/>
      <c r="AD45" s="1442"/>
      <c r="AE45" s="1442"/>
      <c r="AF45" s="1442"/>
      <c r="AG45" s="1442"/>
      <c r="AH45" s="1443"/>
      <c r="AI45" s="1453" t="s">
        <v>428</v>
      </c>
      <c r="AJ45" s="1477"/>
      <c r="AK45" s="1441"/>
      <c r="AL45" s="1442"/>
      <c r="AM45" s="1442"/>
      <c r="AN45" s="1442"/>
      <c r="AO45" s="1442"/>
      <c r="AP45" s="1442"/>
      <c r="AQ45" s="1443"/>
      <c r="AR45" s="56"/>
      <c r="AS45" s="35"/>
      <c r="BK45" s="1436"/>
      <c r="BL45" s="1436"/>
      <c r="BM45" s="1436"/>
      <c r="BN45" s="1436"/>
      <c r="BO45" s="1436"/>
      <c r="BP45" s="1436"/>
      <c r="BQ45" s="1436"/>
      <c r="BR45" s="1436"/>
      <c r="BS45" s="1436"/>
      <c r="BT45" s="1436"/>
      <c r="BU45" s="1436"/>
      <c r="BV45" s="1436"/>
      <c r="BZ45" s="76"/>
    </row>
    <row r="46" spans="1:78" ht="15" customHeight="1" x14ac:dyDescent="0.15">
      <c r="A46" s="42"/>
      <c r="B46" s="1488"/>
      <c r="C46" s="71"/>
      <c r="D46" s="71"/>
      <c r="E46" s="71"/>
      <c r="F46" s="72"/>
      <c r="G46" s="1467"/>
      <c r="H46" s="1438"/>
      <c r="I46" s="1438"/>
      <c r="J46" s="1438"/>
      <c r="K46" s="1438"/>
      <c r="L46" s="1451"/>
      <c r="M46" s="1501"/>
      <c r="N46" s="1502"/>
      <c r="O46" s="1507"/>
      <c r="P46" s="1508"/>
      <c r="Q46" s="1508"/>
      <c r="R46" s="1509"/>
      <c r="S46" s="1507"/>
      <c r="T46" s="1508"/>
      <c r="U46" s="1508"/>
      <c r="V46" s="1509"/>
      <c r="W46" s="1510"/>
      <c r="X46" s="1511"/>
      <c r="Y46" s="1511"/>
      <c r="Z46" s="1487" t="s">
        <v>83</v>
      </c>
      <c r="AA46" s="1487"/>
      <c r="AB46" s="1447"/>
      <c r="AC46" s="1448"/>
      <c r="AD46" s="1448"/>
      <c r="AE46" s="1448"/>
      <c r="AF46" s="1448"/>
      <c r="AG46" s="1448"/>
      <c r="AH46" s="1448"/>
      <c r="AI46" s="1448"/>
      <c r="AJ46" s="1448"/>
      <c r="AK46" s="1448"/>
      <c r="AL46" s="1448"/>
      <c r="AM46" s="1448"/>
      <c r="AN46" s="1448"/>
      <c r="AO46" s="1448"/>
      <c r="AP46" s="1448"/>
      <c r="AQ46" s="1449"/>
      <c r="AR46" s="56"/>
      <c r="AS46" s="35"/>
      <c r="BK46" s="1436"/>
      <c r="BL46" s="1436"/>
      <c r="BM46" s="1436"/>
      <c r="BN46" s="1436"/>
      <c r="BO46" s="1436"/>
      <c r="BP46" s="1436"/>
      <c r="BQ46" s="1436"/>
      <c r="BR46" s="1436"/>
      <c r="BS46" s="1436"/>
      <c r="BT46" s="1436"/>
      <c r="BU46" s="1436"/>
      <c r="BV46" s="1436"/>
      <c r="BZ46" s="76"/>
    </row>
    <row r="47" spans="1:78" ht="20.25" customHeight="1" x14ac:dyDescent="0.15">
      <c r="A47" s="42"/>
      <c r="B47" s="1488"/>
      <c r="C47" s="69"/>
      <c r="D47" s="69"/>
      <c r="E47" s="69"/>
      <c r="F47" s="70"/>
      <c r="G47" s="1461" t="s">
        <v>451</v>
      </c>
      <c r="H47" s="1437"/>
      <c r="I47" s="1437"/>
      <c r="J47" s="1437"/>
      <c r="K47" s="1437"/>
      <c r="L47" s="1450"/>
      <c r="M47" s="1497"/>
      <c r="N47" s="1498"/>
      <c r="O47" s="1504"/>
      <c r="P47" s="1505"/>
      <c r="Q47" s="1505"/>
      <c r="R47" s="1506"/>
      <c r="S47" s="1504"/>
      <c r="T47" s="1505"/>
      <c r="U47" s="1505"/>
      <c r="V47" s="1506"/>
      <c r="W47" s="1481"/>
      <c r="X47" s="1482"/>
      <c r="Y47" s="1482"/>
      <c r="Z47" s="1452" t="s">
        <v>452</v>
      </c>
      <c r="AA47" s="1452"/>
      <c r="AB47" s="1441"/>
      <c r="AC47" s="1442"/>
      <c r="AD47" s="1442"/>
      <c r="AE47" s="1442"/>
      <c r="AF47" s="1442"/>
      <c r="AG47" s="1442"/>
      <c r="AH47" s="1443"/>
      <c r="AI47" s="1453" t="s">
        <v>428</v>
      </c>
      <c r="AJ47" s="1477"/>
      <c r="AK47" s="1478"/>
      <c r="AL47" s="1478"/>
      <c r="AM47" s="1478"/>
      <c r="AN47" s="1478"/>
      <c r="AO47" s="1478"/>
      <c r="AP47" s="1478"/>
      <c r="AQ47" s="1478"/>
      <c r="AR47" s="56"/>
      <c r="AS47" s="35"/>
      <c r="BK47" s="1436"/>
      <c r="BL47" s="1436"/>
      <c r="BM47" s="1436"/>
      <c r="BN47" s="1436"/>
      <c r="BO47" s="1436"/>
      <c r="BP47" s="1436"/>
      <c r="BQ47" s="1436"/>
      <c r="BR47" s="1436"/>
      <c r="BS47" s="1436"/>
      <c r="BT47" s="1436"/>
      <c r="BU47" s="1436"/>
      <c r="BV47" s="1436"/>
      <c r="BZ47" s="76"/>
    </row>
    <row r="48" spans="1:78" ht="15" customHeight="1" x14ac:dyDescent="0.15">
      <c r="A48" s="42"/>
      <c r="B48" s="1488"/>
      <c r="C48" s="74" t="s">
        <v>453</v>
      </c>
      <c r="D48" s="74"/>
      <c r="E48" s="74"/>
      <c r="F48" s="75" t="s">
        <v>454</v>
      </c>
      <c r="G48" s="1494"/>
      <c r="H48" s="1495"/>
      <c r="I48" s="1495"/>
      <c r="J48" s="1495"/>
      <c r="K48" s="1495"/>
      <c r="L48" s="1496"/>
      <c r="M48" s="1499"/>
      <c r="N48" s="1500"/>
      <c r="O48" s="1507"/>
      <c r="P48" s="1508"/>
      <c r="Q48" s="1508"/>
      <c r="R48" s="1509"/>
      <c r="S48" s="1507"/>
      <c r="T48" s="1508"/>
      <c r="U48" s="1508"/>
      <c r="V48" s="1509"/>
      <c r="W48" s="1510"/>
      <c r="X48" s="1511"/>
      <c r="Y48" s="1511"/>
      <c r="Z48" s="1452" t="s">
        <v>83</v>
      </c>
      <c r="AA48" s="1452"/>
      <c r="AB48" s="1447"/>
      <c r="AC48" s="1448"/>
      <c r="AD48" s="1448"/>
      <c r="AE48" s="1448"/>
      <c r="AF48" s="1448"/>
      <c r="AG48" s="1448"/>
      <c r="AH48" s="1448"/>
      <c r="AI48" s="1448"/>
      <c r="AJ48" s="1448"/>
      <c r="AK48" s="1558"/>
      <c r="AL48" s="1558"/>
      <c r="AM48" s="1558"/>
      <c r="AN48" s="1558"/>
      <c r="AO48" s="1558"/>
      <c r="AP48" s="1558"/>
      <c r="AQ48" s="1559"/>
      <c r="AR48" s="56"/>
      <c r="AS48" s="35"/>
      <c r="BK48" s="1436"/>
      <c r="BL48" s="1436"/>
      <c r="BM48" s="1436"/>
      <c r="BN48" s="1436"/>
      <c r="BO48" s="1436"/>
      <c r="BP48" s="1436"/>
      <c r="BQ48" s="1436"/>
      <c r="BR48" s="1436"/>
      <c r="BS48" s="1436"/>
      <c r="BT48" s="1436"/>
      <c r="BU48" s="1436"/>
      <c r="BV48" s="1436"/>
      <c r="BZ48" s="76"/>
    </row>
    <row r="49" spans="1:79" ht="20.25" customHeight="1" x14ac:dyDescent="0.15">
      <c r="A49" s="42"/>
      <c r="B49" s="1488"/>
      <c r="C49" s="73" t="s">
        <v>455</v>
      </c>
      <c r="D49" s="74"/>
      <c r="E49" s="74"/>
      <c r="F49" s="75"/>
      <c r="G49" s="1494"/>
      <c r="H49" s="1495"/>
      <c r="I49" s="1495"/>
      <c r="J49" s="1495"/>
      <c r="K49" s="1495"/>
      <c r="L49" s="1496"/>
      <c r="M49" s="1499"/>
      <c r="N49" s="1500"/>
      <c r="O49" s="1504"/>
      <c r="P49" s="1505"/>
      <c r="Q49" s="1505"/>
      <c r="R49" s="1506"/>
      <c r="S49" s="1504"/>
      <c r="T49" s="1505"/>
      <c r="U49" s="1505"/>
      <c r="V49" s="1506"/>
      <c r="W49" s="1481"/>
      <c r="X49" s="1482"/>
      <c r="Y49" s="1482"/>
      <c r="Z49" s="1453" t="s">
        <v>452</v>
      </c>
      <c r="AA49" s="1477"/>
      <c r="AB49" s="1481"/>
      <c r="AC49" s="1482"/>
      <c r="AD49" s="1482"/>
      <c r="AE49" s="1482"/>
      <c r="AF49" s="1482"/>
      <c r="AG49" s="1482"/>
      <c r="AH49" s="1482"/>
      <c r="AI49" s="1453" t="s">
        <v>428</v>
      </c>
      <c r="AJ49" s="1477"/>
      <c r="AK49" s="1441"/>
      <c r="AL49" s="1442"/>
      <c r="AM49" s="1442"/>
      <c r="AN49" s="1442"/>
      <c r="AO49" s="1442"/>
      <c r="AP49" s="1442"/>
      <c r="AQ49" s="1443"/>
      <c r="AR49" s="56"/>
      <c r="AS49" s="35"/>
      <c r="BK49" s="1436"/>
      <c r="BL49" s="1436"/>
      <c r="BM49" s="1436"/>
      <c r="BN49" s="1436"/>
      <c r="BO49" s="1436"/>
      <c r="BP49" s="1436"/>
      <c r="BQ49" s="1436"/>
      <c r="BR49" s="1436"/>
      <c r="BS49" s="1436"/>
      <c r="BT49" s="1436"/>
      <c r="BU49" s="1436"/>
      <c r="BV49" s="1436"/>
      <c r="BZ49" s="76"/>
    </row>
    <row r="50" spans="1:79" ht="15" customHeight="1" x14ac:dyDescent="0.15">
      <c r="A50" s="42"/>
      <c r="B50" s="1488"/>
      <c r="C50" s="68"/>
      <c r="D50" s="71"/>
      <c r="E50" s="71"/>
      <c r="F50" s="72"/>
      <c r="G50" s="1467"/>
      <c r="H50" s="1438"/>
      <c r="I50" s="1438"/>
      <c r="J50" s="1438"/>
      <c r="K50" s="1438"/>
      <c r="L50" s="1451"/>
      <c r="M50" s="1501"/>
      <c r="N50" s="1502"/>
      <c r="O50" s="1507"/>
      <c r="P50" s="1508"/>
      <c r="Q50" s="1508"/>
      <c r="R50" s="1509"/>
      <c r="S50" s="1507"/>
      <c r="T50" s="1508"/>
      <c r="U50" s="1508"/>
      <c r="V50" s="1509"/>
      <c r="W50" s="1510"/>
      <c r="X50" s="1511"/>
      <c r="Y50" s="1511"/>
      <c r="Z50" s="1452" t="s">
        <v>83</v>
      </c>
      <c r="AA50" s="1452"/>
      <c r="AB50" s="1447"/>
      <c r="AC50" s="1448"/>
      <c r="AD50" s="1448"/>
      <c r="AE50" s="1448"/>
      <c r="AF50" s="1448"/>
      <c r="AG50" s="1448"/>
      <c r="AH50" s="1448"/>
      <c r="AI50" s="1448"/>
      <c r="AJ50" s="1448"/>
      <c r="AK50" s="1448"/>
      <c r="AL50" s="1448"/>
      <c r="AM50" s="1448"/>
      <c r="AN50" s="1448"/>
      <c r="AO50" s="1448"/>
      <c r="AP50" s="1448"/>
      <c r="AQ50" s="1449"/>
      <c r="AR50" s="56"/>
      <c r="AS50" s="35"/>
      <c r="BK50" s="1436"/>
      <c r="BL50" s="1436"/>
      <c r="BM50" s="1436"/>
      <c r="BN50" s="1436"/>
      <c r="BO50" s="1436"/>
      <c r="BP50" s="1436"/>
      <c r="BQ50" s="1436"/>
      <c r="BR50" s="1436"/>
      <c r="BS50" s="1436"/>
      <c r="BT50" s="1436"/>
      <c r="BU50" s="1436"/>
      <c r="BV50" s="1436"/>
      <c r="BZ50" s="76"/>
    </row>
    <row r="51" spans="1:79" ht="20.25" customHeight="1" x14ac:dyDescent="0.15">
      <c r="A51" s="42"/>
      <c r="B51" s="1488"/>
      <c r="C51" s="67"/>
      <c r="D51" s="69"/>
      <c r="E51" s="69"/>
      <c r="F51" s="69"/>
      <c r="G51" s="1461" t="s">
        <v>456</v>
      </c>
      <c r="H51" s="1437"/>
      <c r="I51" s="1437"/>
      <c r="J51" s="1437"/>
      <c r="K51" s="1437"/>
      <c r="L51" s="1450"/>
      <c r="M51" s="1497"/>
      <c r="N51" s="1498"/>
      <c r="O51" s="1504"/>
      <c r="P51" s="1505"/>
      <c r="Q51" s="1505"/>
      <c r="R51" s="1506"/>
      <c r="S51" s="1504"/>
      <c r="T51" s="1505"/>
      <c r="U51" s="1505"/>
      <c r="V51" s="1506"/>
      <c r="W51" s="1481"/>
      <c r="X51" s="1482"/>
      <c r="Y51" s="1482"/>
      <c r="Z51" s="1453" t="s">
        <v>452</v>
      </c>
      <c r="AA51" s="1477"/>
      <c r="AB51" s="1441"/>
      <c r="AC51" s="1442"/>
      <c r="AD51" s="1442"/>
      <c r="AE51" s="1442"/>
      <c r="AF51" s="1442"/>
      <c r="AG51" s="1442"/>
      <c r="AH51" s="1443"/>
      <c r="AI51" s="1453" t="s">
        <v>428</v>
      </c>
      <c r="AJ51" s="1454"/>
      <c r="AK51" s="1441"/>
      <c r="AL51" s="1442"/>
      <c r="AM51" s="1442"/>
      <c r="AN51" s="1442"/>
      <c r="AO51" s="1442"/>
      <c r="AP51" s="1442"/>
      <c r="AQ51" s="1443"/>
      <c r="AR51" s="56"/>
      <c r="AS51" s="35"/>
      <c r="BK51" s="1436"/>
      <c r="BL51" s="1436"/>
      <c r="BM51" s="1436"/>
      <c r="BN51" s="1436"/>
      <c r="BO51" s="1436"/>
      <c r="BP51" s="1436"/>
      <c r="BQ51" s="1436"/>
      <c r="BR51" s="1436"/>
      <c r="BS51" s="1436"/>
      <c r="BT51" s="1436"/>
      <c r="BU51" s="1436"/>
      <c r="BV51" s="1436"/>
      <c r="BZ51" s="76"/>
    </row>
    <row r="52" spans="1:79" ht="15" customHeight="1" x14ac:dyDescent="0.15">
      <c r="A52" s="42"/>
      <c r="B52" s="1488"/>
      <c r="C52" s="73" t="s">
        <v>457</v>
      </c>
      <c r="D52" s="74"/>
      <c r="E52" s="74"/>
      <c r="F52" s="75" t="s">
        <v>454</v>
      </c>
      <c r="G52" s="1494"/>
      <c r="H52" s="1495"/>
      <c r="I52" s="1495"/>
      <c r="J52" s="1495"/>
      <c r="K52" s="1495"/>
      <c r="L52" s="1496"/>
      <c r="M52" s="1499"/>
      <c r="N52" s="1500"/>
      <c r="O52" s="1507"/>
      <c r="P52" s="1508"/>
      <c r="Q52" s="1508"/>
      <c r="R52" s="1509"/>
      <c r="S52" s="1507"/>
      <c r="T52" s="1508"/>
      <c r="U52" s="1508"/>
      <c r="V52" s="1509"/>
      <c r="W52" s="1510"/>
      <c r="X52" s="1511"/>
      <c r="Y52" s="1511"/>
      <c r="Z52" s="1452" t="s">
        <v>83</v>
      </c>
      <c r="AA52" s="1452"/>
      <c r="AB52" s="1447"/>
      <c r="AC52" s="1448"/>
      <c r="AD52" s="1448"/>
      <c r="AE52" s="1448"/>
      <c r="AF52" s="1448"/>
      <c r="AG52" s="1448"/>
      <c r="AH52" s="1448"/>
      <c r="AI52" s="1448"/>
      <c r="AJ52" s="1448"/>
      <c r="AK52" s="1448"/>
      <c r="AL52" s="1448"/>
      <c r="AM52" s="1448"/>
      <c r="AN52" s="1448"/>
      <c r="AO52" s="1448"/>
      <c r="AP52" s="1448"/>
      <c r="AQ52" s="1449"/>
      <c r="AR52" s="56"/>
      <c r="AS52" s="35"/>
      <c r="BK52" s="1436"/>
      <c r="BL52" s="1436"/>
      <c r="BM52" s="1436"/>
      <c r="BN52" s="1436"/>
      <c r="BO52" s="1436"/>
      <c r="BP52" s="1436"/>
      <c r="BQ52" s="1436"/>
      <c r="BR52" s="1436"/>
      <c r="BS52" s="1436"/>
      <c r="BT52" s="1436"/>
      <c r="BU52" s="1436"/>
      <c r="BV52" s="1436"/>
      <c r="BZ52" s="76"/>
    </row>
    <row r="53" spans="1:79" ht="20.25" customHeight="1" x14ac:dyDescent="0.15">
      <c r="A53" s="42"/>
      <c r="B53" s="1488"/>
      <c r="C53" s="73" t="s">
        <v>458</v>
      </c>
      <c r="D53" s="63"/>
      <c r="E53" s="63"/>
      <c r="F53" s="63"/>
      <c r="G53" s="1494"/>
      <c r="H53" s="1495"/>
      <c r="I53" s="1495"/>
      <c r="J53" s="1495"/>
      <c r="K53" s="1495"/>
      <c r="L53" s="1496"/>
      <c r="M53" s="1499"/>
      <c r="N53" s="1500"/>
      <c r="O53" s="1504"/>
      <c r="P53" s="1505"/>
      <c r="Q53" s="1505"/>
      <c r="R53" s="1506"/>
      <c r="S53" s="1504"/>
      <c r="T53" s="1505"/>
      <c r="U53" s="1505"/>
      <c r="V53" s="1506"/>
      <c r="W53" s="1481"/>
      <c r="X53" s="1482"/>
      <c r="Y53" s="1482"/>
      <c r="Z53" s="1453" t="s">
        <v>452</v>
      </c>
      <c r="AA53" s="1477"/>
      <c r="AB53" s="1441"/>
      <c r="AC53" s="1442"/>
      <c r="AD53" s="1442"/>
      <c r="AE53" s="1442"/>
      <c r="AF53" s="1442"/>
      <c r="AG53" s="1442"/>
      <c r="AH53" s="1443"/>
      <c r="AI53" s="1453" t="s">
        <v>428</v>
      </c>
      <c r="AJ53" s="1477"/>
      <c r="AK53" s="1441"/>
      <c r="AL53" s="1442"/>
      <c r="AM53" s="1442"/>
      <c r="AN53" s="1442"/>
      <c r="AO53" s="1442"/>
      <c r="AP53" s="1442"/>
      <c r="AQ53" s="1443"/>
      <c r="AR53" s="56"/>
      <c r="AS53" s="35"/>
      <c r="BK53" s="1436"/>
      <c r="BL53" s="1436"/>
      <c r="BM53" s="1436"/>
      <c r="BN53" s="1436"/>
      <c r="BO53" s="1436"/>
      <c r="BP53" s="1436"/>
      <c r="BQ53" s="1436"/>
      <c r="BR53" s="1436"/>
      <c r="BS53" s="1436"/>
      <c r="BT53" s="1436"/>
      <c r="BU53" s="1436"/>
      <c r="BV53" s="1436"/>
      <c r="BZ53" s="76"/>
    </row>
    <row r="54" spans="1:79" ht="15" customHeight="1" x14ac:dyDescent="0.15">
      <c r="A54" s="42"/>
      <c r="B54" s="1488"/>
      <c r="C54" s="68"/>
      <c r="D54" s="61"/>
      <c r="E54" s="61"/>
      <c r="F54" s="61"/>
      <c r="G54" s="1467"/>
      <c r="H54" s="1438"/>
      <c r="I54" s="1438"/>
      <c r="J54" s="1438"/>
      <c r="K54" s="1438"/>
      <c r="L54" s="1451"/>
      <c r="M54" s="1501"/>
      <c r="N54" s="1502"/>
      <c r="O54" s="1507"/>
      <c r="P54" s="1508"/>
      <c r="Q54" s="1508"/>
      <c r="R54" s="1509"/>
      <c r="S54" s="1507"/>
      <c r="T54" s="1508"/>
      <c r="U54" s="1508"/>
      <c r="V54" s="1509"/>
      <c r="W54" s="1510"/>
      <c r="X54" s="1511"/>
      <c r="Y54" s="1511"/>
      <c r="Z54" s="1452" t="s">
        <v>83</v>
      </c>
      <c r="AA54" s="1452"/>
      <c r="AB54" s="1447"/>
      <c r="AC54" s="1448"/>
      <c r="AD54" s="1448"/>
      <c r="AE54" s="1448"/>
      <c r="AF54" s="1448"/>
      <c r="AG54" s="1448"/>
      <c r="AH54" s="1448"/>
      <c r="AI54" s="1448"/>
      <c r="AJ54" s="1448"/>
      <c r="AK54" s="1448"/>
      <c r="AL54" s="1448"/>
      <c r="AM54" s="1448"/>
      <c r="AN54" s="1448"/>
      <c r="AO54" s="1448"/>
      <c r="AP54" s="1448"/>
      <c r="AQ54" s="1449"/>
      <c r="AR54" s="56"/>
      <c r="AS54" s="35"/>
      <c r="BK54" s="1436"/>
      <c r="BL54" s="1436"/>
      <c r="BM54" s="1436"/>
      <c r="BN54" s="1436"/>
      <c r="BO54" s="1436"/>
      <c r="BP54" s="1436"/>
      <c r="BQ54" s="1436"/>
      <c r="BR54" s="1436"/>
      <c r="BS54" s="1436"/>
      <c r="BT54" s="1436"/>
      <c r="BU54" s="1436"/>
      <c r="BV54" s="1436"/>
      <c r="BZ54" s="76"/>
    </row>
    <row r="55" spans="1:79" ht="20.25" customHeight="1" x14ac:dyDescent="0.15">
      <c r="A55" s="42"/>
      <c r="B55" s="1488"/>
      <c r="C55" s="1512" t="s">
        <v>459</v>
      </c>
      <c r="D55" s="1513"/>
      <c r="E55" s="1513"/>
      <c r="F55" s="1513"/>
      <c r="G55" s="1513"/>
      <c r="H55" s="1513"/>
      <c r="I55" s="1513"/>
      <c r="J55" s="1513"/>
      <c r="K55" s="1513"/>
      <c r="L55" s="1514"/>
      <c r="M55" s="1497"/>
      <c r="N55" s="1498"/>
      <c r="O55" s="1504"/>
      <c r="P55" s="1505"/>
      <c r="Q55" s="1505"/>
      <c r="R55" s="1506"/>
      <c r="S55" s="1504"/>
      <c r="T55" s="1505"/>
      <c r="U55" s="1505"/>
      <c r="V55" s="1506"/>
      <c r="W55" s="1481"/>
      <c r="X55" s="1482"/>
      <c r="Y55" s="1482"/>
      <c r="Z55" s="1453" t="s">
        <v>460</v>
      </c>
      <c r="AA55" s="1477"/>
      <c r="AB55" s="1477"/>
      <c r="AC55" s="1441"/>
      <c r="AD55" s="1442"/>
      <c r="AE55" s="1442"/>
      <c r="AF55" s="1442"/>
      <c r="AG55" s="1442"/>
      <c r="AH55" s="1443"/>
      <c r="AI55" s="1453" t="s">
        <v>461</v>
      </c>
      <c r="AJ55" s="1477"/>
      <c r="AK55" s="1478"/>
      <c r="AL55" s="1478"/>
      <c r="AM55" s="1478"/>
      <c r="AN55" s="1478"/>
      <c r="AO55" s="1478"/>
      <c r="AP55" s="1478"/>
      <c r="AQ55" s="1478"/>
      <c r="AR55" s="56"/>
      <c r="AS55" s="35"/>
      <c r="BK55" s="1436"/>
      <c r="BL55" s="1436"/>
      <c r="BM55" s="1436"/>
      <c r="BN55" s="1436"/>
      <c r="BO55" s="1436"/>
      <c r="BP55" s="1436"/>
      <c r="BQ55" s="1436"/>
      <c r="BR55" s="1436"/>
      <c r="BS55" s="1436"/>
      <c r="BT55" s="1436"/>
      <c r="BU55" s="1436"/>
      <c r="BV55" s="1436"/>
      <c r="BZ55" s="76"/>
    </row>
    <row r="56" spans="1:79" ht="15" customHeight="1" x14ac:dyDescent="0.15">
      <c r="A56" s="42"/>
      <c r="B56" s="1488"/>
      <c r="C56" s="64" t="s">
        <v>462</v>
      </c>
      <c r="D56" s="65"/>
      <c r="E56" s="65"/>
      <c r="F56" s="1503"/>
      <c r="G56" s="1503"/>
      <c r="H56" s="1503"/>
      <c r="I56" s="1503"/>
      <c r="J56" s="65" t="s">
        <v>463</v>
      </c>
      <c r="K56" s="65"/>
      <c r="L56" s="65"/>
      <c r="M56" s="1501"/>
      <c r="N56" s="1502"/>
      <c r="O56" s="1507"/>
      <c r="P56" s="1508"/>
      <c r="Q56" s="1508"/>
      <c r="R56" s="1509"/>
      <c r="S56" s="1507"/>
      <c r="T56" s="1508"/>
      <c r="U56" s="1508"/>
      <c r="V56" s="1509"/>
      <c r="W56" s="1510"/>
      <c r="X56" s="1511"/>
      <c r="Y56" s="1511"/>
      <c r="Z56" s="1452" t="s">
        <v>83</v>
      </c>
      <c r="AA56" s="1452"/>
      <c r="AB56" s="1447"/>
      <c r="AC56" s="1448"/>
      <c r="AD56" s="1448"/>
      <c r="AE56" s="1448"/>
      <c r="AF56" s="1448"/>
      <c r="AG56" s="1448"/>
      <c r="AH56" s="1448"/>
      <c r="AI56" s="1448"/>
      <c r="AJ56" s="1448"/>
      <c r="AK56" s="1448"/>
      <c r="AL56" s="1448"/>
      <c r="AM56" s="1448"/>
      <c r="AN56" s="1448"/>
      <c r="AO56" s="1448"/>
      <c r="AP56" s="1448"/>
      <c r="AQ56" s="1449"/>
      <c r="AR56" s="56"/>
      <c r="AS56" s="35"/>
      <c r="BK56" s="1436"/>
      <c r="BL56" s="1436"/>
      <c r="BM56" s="1436"/>
      <c r="BN56" s="1436"/>
      <c r="BO56" s="1436"/>
      <c r="BP56" s="1436"/>
      <c r="BQ56" s="1436"/>
      <c r="BR56" s="1436"/>
      <c r="BS56" s="1436"/>
      <c r="BT56" s="1436"/>
      <c r="BU56" s="1436"/>
      <c r="BV56" s="1436"/>
      <c r="BZ56" s="76"/>
    </row>
    <row r="57" spans="1:79" ht="20.25" customHeight="1" x14ac:dyDescent="0.15">
      <c r="A57" s="42"/>
      <c r="B57" s="1488"/>
      <c r="C57" s="1512" t="s">
        <v>459</v>
      </c>
      <c r="D57" s="1513"/>
      <c r="E57" s="1513"/>
      <c r="F57" s="1513"/>
      <c r="G57" s="1513"/>
      <c r="H57" s="1513"/>
      <c r="I57" s="1513"/>
      <c r="J57" s="1513"/>
      <c r="K57" s="1513"/>
      <c r="L57" s="1514"/>
      <c r="M57" s="1497"/>
      <c r="N57" s="1498"/>
      <c r="O57" s="1504"/>
      <c r="P57" s="1505"/>
      <c r="Q57" s="1505"/>
      <c r="R57" s="1506"/>
      <c r="S57" s="1504"/>
      <c r="T57" s="1505"/>
      <c r="U57" s="1505"/>
      <c r="V57" s="1506"/>
      <c r="W57" s="1481"/>
      <c r="X57" s="1482"/>
      <c r="Y57" s="1482"/>
      <c r="Z57" s="1453" t="s">
        <v>460</v>
      </c>
      <c r="AA57" s="1477"/>
      <c r="AB57" s="1477"/>
      <c r="AC57" s="1441"/>
      <c r="AD57" s="1442"/>
      <c r="AE57" s="1442"/>
      <c r="AF57" s="1442"/>
      <c r="AG57" s="1442"/>
      <c r="AH57" s="1443"/>
      <c r="AI57" s="1453" t="s">
        <v>461</v>
      </c>
      <c r="AJ57" s="1454"/>
      <c r="AK57" s="1441"/>
      <c r="AL57" s="1442"/>
      <c r="AM57" s="1442"/>
      <c r="AN57" s="1442"/>
      <c r="AO57" s="1442"/>
      <c r="AP57" s="1442"/>
      <c r="AQ57" s="1443"/>
      <c r="AR57" s="56"/>
      <c r="AS57" s="35"/>
      <c r="BK57" s="1436"/>
      <c r="BL57" s="1436"/>
      <c r="BM57" s="1436"/>
      <c r="BN57" s="1436"/>
      <c r="BO57" s="1436"/>
      <c r="BP57" s="1436"/>
      <c r="BQ57" s="1436"/>
      <c r="BR57" s="1436"/>
      <c r="BS57" s="1436"/>
      <c r="BT57" s="1436"/>
      <c r="BU57" s="1436"/>
      <c r="BV57" s="1436"/>
      <c r="BZ57" s="76"/>
    </row>
    <row r="58" spans="1:79" ht="15" customHeight="1" x14ac:dyDescent="0.15">
      <c r="A58" s="42"/>
      <c r="B58" s="1488"/>
      <c r="C58" s="65" t="s">
        <v>464</v>
      </c>
      <c r="D58" s="65"/>
      <c r="E58" s="65"/>
      <c r="F58" s="1503"/>
      <c r="G58" s="1503"/>
      <c r="H58" s="1503"/>
      <c r="I58" s="1503"/>
      <c r="J58" s="65" t="s">
        <v>463</v>
      </c>
      <c r="K58" s="65"/>
      <c r="L58" s="65"/>
      <c r="M58" s="1501"/>
      <c r="N58" s="1502"/>
      <c r="O58" s="1507"/>
      <c r="P58" s="1508"/>
      <c r="Q58" s="1508"/>
      <c r="R58" s="1509"/>
      <c r="S58" s="1507"/>
      <c r="T58" s="1508"/>
      <c r="U58" s="1508"/>
      <c r="V58" s="1509"/>
      <c r="W58" s="1510"/>
      <c r="X58" s="1511"/>
      <c r="Y58" s="1511"/>
      <c r="Z58" s="1452" t="s">
        <v>83</v>
      </c>
      <c r="AA58" s="1452"/>
      <c r="AB58" s="1447"/>
      <c r="AC58" s="1448"/>
      <c r="AD58" s="1448"/>
      <c r="AE58" s="1448"/>
      <c r="AF58" s="1448"/>
      <c r="AG58" s="1448"/>
      <c r="AH58" s="1448"/>
      <c r="AI58" s="1448"/>
      <c r="AJ58" s="1448"/>
      <c r="AK58" s="1448"/>
      <c r="AL58" s="1448"/>
      <c r="AM58" s="1448"/>
      <c r="AN58" s="1448"/>
      <c r="AO58" s="1448"/>
      <c r="AP58" s="1448"/>
      <c r="AQ58" s="1449"/>
      <c r="AR58" s="56"/>
      <c r="AS58" s="35"/>
      <c r="BK58" s="1436"/>
      <c r="BL58" s="1436"/>
      <c r="BM58" s="1436"/>
      <c r="BN58" s="1436"/>
      <c r="BO58" s="1436"/>
      <c r="BP58" s="1436"/>
      <c r="BQ58" s="1436"/>
      <c r="BR58" s="1436"/>
      <c r="BS58" s="1436"/>
      <c r="BT58" s="1436"/>
      <c r="BU58" s="1436"/>
      <c r="BV58" s="1436"/>
      <c r="BZ58" s="76"/>
    </row>
    <row r="59" spans="1:79" ht="14.25" customHeight="1" x14ac:dyDescent="0.15">
      <c r="A59" s="42"/>
      <c r="B59" s="35"/>
      <c r="C59" s="77" t="s">
        <v>465</v>
      </c>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56"/>
      <c r="AS59" s="35"/>
      <c r="BK59" s="1436"/>
      <c r="BL59" s="1436"/>
      <c r="BM59" s="1436"/>
      <c r="BN59" s="1436"/>
      <c r="BO59" s="1436"/>
      <c r="BP59" s="1436"/>
      <c r="BQ59" s="1436"/>
      <c r="BR59" s="1436"/>
      <c r="BS59" s="1436"/>
      <c r="BT59" s="1436"/>
      <c r="BU59" s="1436"/>
      <c r="BV59" s="1436"/>
      <c r="BZ59" s="76"/>
    </row>
    <row r="60" spans="1:79" ht="14.25" customHeight="1" x14ac:dyDescent="0.15">
      <c r="A60" s="42"/>
      <c r="B60" s="1458" t="s">
        <v>466</v>
      </c>
      <c r="C60" s="1458"/>
      <c r="D60" s="1458"/>
      <c r="E60" s="1458"/>
      <c r="F60" s="1458"/>
      <c r="G60" s="1458"/>
      <c r="H60" s="1458"/>
      <c r="I60" s="1458"/>
      <c r="J60" s="1458"/>
      <c r="K60" s="1458"/>
      <c r="L60" s="1458"/>
      <c r="M60" s="1452" t="s">
        <v>467</v>
      </c>
      <c r="N60" s="1452"/>
      <c r="O60" s="1452"/>
      <c r="P60" s="1452"/>
      <c r="Q60" s="1452"/>
      <c r="R60" s="1452"/>
      <c r="S60" s="1452"/>
      <c r="T60" s="1452"/>
      <c r="U60" s="1452"/>
      <c r="V60" s="1452"/>
      <c r="W60" s="1452"/>
      <c r="X60" s="1452"/>
      <c r="Y60" s="1452"/>
      <c r="Z60" s="1452"/>
      <c r="AA60" s="1452"/>
      <c r="AB60" s="1460"/>
      <c r="AC60" s="1460"/>
      <c r="AD60" s="1460"/>
      <c r="AE60" s="1460"/>
      <c r="AF60" s="1460"/>
      <c r="AG60" s="1460"/>
      <c r="AH60" s="1460"/>
      <c r="AI60" s="1460"/>
      <c r="AJ60" s="1460"/>
      <c r="AK60" s="1460"/>
      <c r="AL60" s="1460"/>
      <c r="AM60" s="1460"/>
      <c r="AN60" s="1460"/>
      <c r="AO60" s="1460"/>
      <c r="AP60" s="1460"/>
      <c r="AQ60" s="1460"/>
      <c r="AR60" s="56"/>
      <c r="AS60" s="35"/>
      <c r="BK60" s="1436"/>
      <c r="BL60" s="1436"/>
      <c r="BM60" s="1436"/>
      <c r="BN60" s="1436"/>
      <c r="BO60" s="1436"/>
      <c r="BP60" s="1436"/>
      <c r="BQ60" s="1436"/>
      <c r="BR60" s="1436"/>
      <c r="BS60" s="1436"/>
      <c r="BT60" s="1436"/>
      <c r="BU60" s="1436"/>
      <c r="BV60" s="1436"/>
      <c r="BZ60" s="76"/>
    </row>
    <row r="61" spans="1:79" ht="14.25" customHeight="1" x14ac:dyDescent="0.15">
      <c r="A61" s="42"/>
      <c r="B61" s="1458"/>
      <c r="C61" s="1458"/>
      <c r="D61" s="1458"/>
      <c r="E61" s="1458"/>
      <c r="F61" s="1458"/>
      <c r="G61" s="1458"/>
      <c r="H61" s="1458"/>
      <c r="I61" s="1458"/>
      <c r="J61" s="1458"/>
      <c r="K61" s="1458"/>
      <c r="L61" s="1458"/>
      <c r="M61" s="1452" t="s">
        <v>468</v>
      </c>
      <c r="N61" s="1452"/>
      <c r="O61" s="1452"/>
      <c r="P61" s="1452"/>
      <c r="Q61" s="1452"/>
      <c r="R61" s="1452"/>
      <c r="S61" s="1452"/>
      <c r="T61" s="1452"/>
      <c r="U61" s="1452"/>
      <c r="V61" s="1452"/>
      <c r="W61" s="1452"/>
      <c r="X61" s="1452"/>
      <c r="Y61" s="1452"/>
      <c r="Z61" s="1452"/>
      <c r="AA61" s="1452"/>
      <c r="AB61" s="1460"/>
      <c r="AC61" s="1460"/>
      <c r="AD61" s="1460"/>
      <c r="AE61" s="1460"/>
      <c r="AF61" s="1460"/>
      <c r="AG61" s="1460"/>
      <c r="AH61" s="1460"/>
      <c r="AI61" s="1460"/>
      <c r="AJ61" s="1460"/>
      <c r="AK61" s="1460"/>
      <c r="AL61" s="1460"/>
      <c r="AM61" s="1460"/>
      <c r="AN61" s="1460"/>
      <c r="AO61" s="1460"/>
      <c r="AP61" s="1460"/>
      <c r="AQ61" s="1460"/>
      <c r="AR61" s="56"/>
      <c r="AS61" s="35"/>
      <c r="BK61" s="1436"/>
      <c r="BL61" s="1436"/>
      <c r="BM61" s="1436"/>
      <c r="BN61" s="1436"/>
      <c r="BO61" s="1436"/>
      <c r="BP61" s="1436"/>
      <c r="BQ61" s="1436"/>
      <c r="BR61" s="1436"/>
      <c r="BS61" s="1436"/>
      <c r="BT61" s="1436"/>
      <c r="BU61" s="1436"/>
      <c r="BV61" s="1436"/>
      <c r="BZ61" s="76"/>
      <c r="CA61" s="57"/>
    </row>
    <row r="62" spans="1:79" ht="14.25" customHeight="1" x14ac:dyDescent="0.15">
      <c r="A62" s="42"/>
      <c r="B62" s="1458"/>
      <c r="C62" s="1458"/>
      <c r="D62" s="1458"/>
      <c r="E62" s="1458"/>
      <c r="F62" s="1458"/>
      <c r="G62" s="1458"/>
      <c r="H62" s="1458"/>
      <c r="I62" s="1458"/>
      <c r="J62" s="1458"/>
      <c r="K62" s="1458"/>
      <c r="L62" s="1458"/>
      <c r="M62" s="1452" t="s">
        <v>469</v>
      </c>
      <c r="N62" s="1452"/>
      <c r="O62" s="1452"/>
      <c r="P62" s="1452"/>
      <c r="Q62" s="1452"/>
      <c r="R62" s="1452"/>
      <c r="S62" s="1452"/>
      <c r="T62" s="1452"/>
      <c r="U62" s="1452"/>
      <c r="V62" s="1452"/>
      <c r="W62" s="1452"/>
      <c r="X62" s="1452"/>
      <c r="Y62" s="1452"/>
      <c r="Z62" s="1452"/>
      <c r="AA62" s="1452"/>
      <c r="AB62" s="1460"/>
      <c r="AC62" s="1460"/>
      <c r="AD62" s="1460"/>
      <c r="AE62" s="1460"/>
      <c r="AF62" s="1460"/>
      <c r="AG62" s="1460"/>
      <c r="AH62" s="1460"/>
      <c r="AI62" s="1460"/>
      <c r="AJ62" s="1460"/>
      <c r="AK62" s="1460"/>
      <c r="AL62" s="1460"/>
      <c r="AM62" s="1460"/>
      <c r="AN62" s="1460"/>
      <c r="AO62" s="1460"/>
      <c r="AP62" s="1460"/>
      <c r="AQ62" s="1460"/>
      <c r="AR62" s="56"/>
      <c r="AS62" s="35"/>
      <c r="BL62" s="1436"/>
      <c r="BM62" s="1436"/>
      <c r="BN62" s="1436"/>
      <c r="BO62" s="1436"/>
      <c r="BP62" s="1436"/>
      <c r="BQ62" s="1436"/>
      <c r="BR62" s="1436"/>
      <c r="BS62" s="1436"/>
      <c r="BT62" s="1436"/>
      <c r="BU62" s="1436"/>
      <c r="BV62" s="1436"/>
      <c r="BZ62" s="76"/>
    </row>
    <row r="63" spans="1:79" ht="14.25" customHeight="1" x14ac:dyDescent="0.15">
      <c r="A63" s="42"/>
      <c r="B63" s="1458"/>
      <c r="C63" s="1458"/>
      <c r="D63" s="1458"/>
      <c r="E63" s="1458"/>
      <c r="F63" s="1458"/>
      <c r="G63" s="1458"/>
      <c r="H63" s="1458"/>
      <c r="I63" s="1458"/>
      <c r="J63" s="1458"/>
      <c r="K63" s="1458"/>
      <c r="L63" s="1458"/>
      <c r="M63" s="1487" t="s">
        <v>470</v>
      </c>
      <c r="N63" s="1487"/>
      <c r="O63" s="1487"/>
      <c r="P63" s="1487"/>
      <c r="Q63" s="1487"/>
      <c r="R63" s="1487"/>
      <c r="S63" s="1487"/>
      <c r="T63" s="1487"/>
      <c r="U63" s="1487"/>
      <c r="V63" s="1487"/>
      <c r="W63" s="1487"/>
      <c r="X63" s="1487"/>
      <c r="Y63" s="1487"/>
      <c r="Z63" s="1487"/>
      <c r="AA63" s="1487"/>
      <c r="AB63" s="1460"/>
      <c r="AC63" s="1460"/>
      <c r="AD63" s="1460"/>
      <c r="AE63" s="1460"/>
      <c r="AF63" s="1460"/>
      <c r="AG63" s="1460"/>
      <c r="AH63" s="1460"/>
      <c r="AI63" s="1460"/>
      <c r="AJ63" s="1460"/>
      <c r="AK63" s="1460"/>
      <c r="AL63" s="1460"/>
      <c r="AM63" s="1460"/>
      <c r="AN63" s="1460"/>
      <c r="AO63" s="1460"/>
      <c r="AP63" s="1460"/>
      <c r="AQ63" s="1460"/>
      <c r="AR63" s="56"/>
      <c r="AS63" s="35"/>
      <c r="BL63" s="1436"/>
      <c r="BM63" s="1436"/>
      <c r="BN63" s="1436"/>
      <c r="BO63" s="1436"/>
      <c r="BP63" s="1436"/>
      <c r="BQ63" s="1436"/>
      <c r="BR63" s="1436"/>
      <c r="BS63" s="1436"/>
      <c r="BT63" s="1436"/>
      <c r="BU63" s="1436"/>
      <c r="BV63" s="1436"/>
      <c r="BZ63" s="76"/>
    </row>
    <row r="64" spans="1:79" ht="14.25" customHeight="1" x14ac:dyDescent="0.15">
      <c r="A64" s="42"/>
      <c r="B64" s="1458"/>
      <c r="C64" s="1458"/>
      <c r="D64" s="1458"/>
      <c r="E64" s="1458"/>
      <c r="F64" s="1458"/>
      <c r="G64" s="1458"/>
      <c r="H64" s="1458"/>
      <c r="I64" s="1458"/>
      <c r="J64" s="1458"/>
      <c r="K64" s="1458"/>
      <c r="L64" s="1458"/>
      <c r="M64" s="1534"/>
      <c r="N64" s="1534"/>
      <c r="O64" s="1534"/>
      <c r="P64" s="1534"/>
      <c r="Q64" s="1534"/>
      <c r="R64" s="1534"/>
      <c r="S64" s="1534"/>
      <c r="T64" s="1534"/>
      <c r="U64" s="1534"/>
      <c r="V64" s="1534"/>
      <c r="W64" s="1534"/>
      <c r="X64" s="1534"/>
      <c r="Y64" s="1534"/>
      <c r="Z64" s="1534"/>
      <c r="AA64" s="1534"/>
      <c r="AB64" s="1475" t="s">
        <v>471</v>
      </c>
      <c r="AC64" s="1489"/>
      <c r="AD64" s="1490"/>
      <c r="AE64" s="1491"/>
      <c r="AF64" s="1491"/>
      <c r="AG64" s="1492"/>
      <c r="AH64" s="55" t="s">
        <v>141</v>
      </c>
      <c r="AI64" s="1475" t="s">
        <v>472</v>
      </c>
      <c r="AJ64" s="1476"/>
      <c r="AK64" s="1489"/>
      <c r="AL64" s="1490"/>
      <c r="AM64" s="1491"/>
      <c r="AN64" s="1491"/>
      <c r="AO64" s="1491"/>
      <c r="AP64" s="1492"/>
      <c r="AQ64" s="55" t="s">
        <v>473</v>
      </c>
      <c r="AR64" s="56"/>
      <c r="AS64" s="35"/>
      <c r="BL64" s="1436"/>
      <c r="BM64" s="1436"/>
      <c r="BN64" s="1436"/>
      <c r="BO64" s="1436"/>
      <c r="BP64" s="1436"/>
      <c r="BQ64" s="1436"/>
      <c r="BR64" s="1436"/>
      <c r="BS64" s="1436"/>
      <c r="BT64" s="1436"/>
      <c r="BU64" s="1436"/>
      <c r="BV64" s="1436"/>
      <c r="BZ64" s="76"/>
    </row>
    <row r="65" spans="1:78" ht="14.25" customHeight="1" x14ac:dyDescent="0.15">
      <c r="A65" s="42"/>
      <c r="B65" s="1458"/>
      <c r="C65" s="1458"/>
      <c r="D65" s="1458"/>
      <c r="E65" s="1458"/>
      <c r="F65" s="1458"/>
      <c r="G65" s="1458"/>
      <c r="H65" s="1458"/>
      <c r="I65" s="1458"/>
      <c r="J65" s="1458"/>
      <c r="K65" s="1458"/>
      <c r="L65" s="1458"/>
      <c r="M65" s="1515"/>
      <c r="N65" s="1515"/>
      <c r="O65" s="1515"/>
      <c r="P65" s="1515"/>
      <c r="Q65" s="1515"/>
      <c r="R65" s="1515"/>
      <c r="S65" s="1515"/>
      <c r="T65" s="1515"/>
      <c r="U65" s="1515"/>
      <c r="V65" s="1515"/>
      <c r="W65" s="1515"/>
      <c r="X65" s="1515"/>
      <c r="Y65" s="1515"/>
      <c r="Z65" s="1515"/>
      <c r="AA65" s="1515"/>
      <c r="AB65" s="1475" t="s">
        <v>474</v>
      </c>
      <c r="AC65" s="1489"/>
      <c r="AD65" s="1490"/>
      <c r="AE65" s="1491"/>
      <c r="AF65" s="1491"/>
      <c r="AG65" s="1492"/>
      <c r="AH65" s="55" t="s">
        <v>475</v>
      </c>
      <c r="AI65" s="1475" t="s">
        <v>476</v>
      </c>
      <c r="AJ65" s="1476"/>
      <c r="AK65" s="1489"/>
      <c r="AL65" s="1490"/>
      <c r="AM65" s="1491"/>
      <c r="AN65" s="1491"/>
      <c r="AO65" s="1491"/>
      <c r="AP65" s="1492"/>
      <c r="AQ65" s="55" t="s">
        <v>477</v>
      </c>
      <c r="AR65" s="56"/>
      <c r="AS65" s="35"/>
      <c r="AX65" s="57"/>
      <c r="BL65" s="1436"/>
      <c r="BM65" s="1436"/>
      <c r="BN65" s="1436"/>
      <c r="BO65" s="1436"/>
      <c r="BP65" s="1436"/>
      <c r="BQ65" s="1436"/>
      <c r="BR65" s="1436"/>
      <c r="BS65" s="1436"/>
      <c r="BT65" s="1436"/>
      <c r="BU65" s="1436"/>
      <c r="BV65" s="1436"/>
      <c r="BZ65" s="76"/>
    </row>
    <row r="66" spans="1:78" ht="14.25" customHeight="1" x14ac:dyDescent="0.15">
      <c r="A66" s="42"/>
      <c r="B66" s="1458"/>
      <c r="C66" s="1458"/>
      <c r="D66" s="1458"/>
      <c r="E66" s="1458"/>
      <c r="F66" s="1458"/>
      <c r="G66" s="1458"/>
      <c r="H66" s="1458"/>
      <c r="I66" s="1458"/>
      <c r="J66" s="1458"/>
      <c r="K66" s="1458"/>
      <c r="L66" s="1458"/>
      <c r="M66" s="1487" t="s">
        <v>478</v>
      </c>
      <c r="N66" s="1487"/>
      <c r="O66" s="1487"/>
      <c r="P66" s="1487"/>
      <c r="Q66" s="1487"/>
      <c r="R66" s="1487"/>
      <c r="S66" s="1487"/>
      <c r="T66" s="1487"/>
      <c r="U66" s="1487"/>
      <c r="V66" s="1487"/>
      <c r="W66" s="1487"/>
      <c r="X66" s="1487"/>
      <c r="Y66" s="1487"/>
      <c r="Z66" s="1487"/>
      <c r="AA66" s="1487"/>
      <c r="AB66" s="1429"/>
      <c r="AC66" s="1430"/>
      <c r="AD66" s="1430"/>
      <c r="AE66" s="1430"/>
      <c r="AF66" s="1430"/>
      <c r="AG66" s="1430"/>
      <c r="AH66" s="1430"/>
      <c r="AI66" s="1430"/>
      <c r="AJ66" s="1430"/>
      <c r="AK66" s="1430"/>
      <c r="AL66" s="1430"/>
      <c r="AM66" s="1430"/>
      <c r="AN66" s="1430"/>
      <c r="AO66" s="1430"/>
      <c r="AP66" s="1430"/>
      <c r="AQ66" s="1431"/>
      <c r="AR66" s="56"/>
      <c r="AS66" s="35"/>
      <c r="BL66" s="1436"/>
      <c r="BM66" s="1436"/>
      <c r="BN66" s="1436"/>
      <c r="BO66" s="1436"/>
      <c r="BP66" s="1436"/>
      <c r="BQ66" s="1436"/>
      <c r="BR66" s="1436"/>
      <c r="BS66" s="1436"/>
      <c r="BT66" s="1436"/>
      <c r="BU66" s="1436"/>
      <c r="BV66" s="1436"/>
    </row>
    <row r="67" spans="1:78" ht="14.25" customHeight="1" x14ac:dyDescent="0.15">
      <c r="A67" s="42"/>
      <c r="B67" s="1458"/>
      <c r="C67" s="1458"/>
      <c r="D67" s="1458"/>
      <c r="E67" s="1458"/>
      <c r="F67" s="1458"/>
      <c r="G67" s="1458"/>
      <c r="H67" s="1458"/>
      <c r="I67" s="1458"/>
      <c r="J67" s="1458"/>
      <c r="K67" s="1458"/>
      <c r="L67" s="1458"/>
      <c r="M67" s="1486"/>
      <c r="N67" s="1486"/>
      <c r="O67" s="1486"/>
      <c r="P67" s="1486"/>
      <c r="Q67" s="1486"/>
      <c r="R67" s="1486"/>
      <c r="S67" s="1486"/>
      <c r="T67" s="1486"/>
      <c r="U67" s="1486"/>
      <c r="V67" s="1486"/>
      <c r="W67" s="1486"/>
      <c r="X67" s="1486"/>
      <c r="Y67" s="1486"/>
      <c r="Z67" s="1486"/>
      <c r="AA67" s="1486"/>
      <c r="AB67" s="1432"/>
      <c r="AC67" s="1433"/>
      <c r="AD67" s="1433"/>
      <c r="AE67" s="1433"/>
      <c r="AF67" s="1433"/>
      <c r="AG67" s="1433"/>
      <c r="AH67" s="1433"/>
      <c r="AI67" s="1433"/>
      <c r="AJ67" s="1433"/>
      <c r="AK67" s="1433"/>
      <c r="AL67" s="1433"/>
      <c r="AM67" s="1433"/>
      <c r="AN67" s="1433"/>
      <c r="AO67" s="1433"/>
      <c r="AP67" s="1433"/>
      <c r="AQ67" s="1434"/>
      <c r="AR67" s="56"/>
      <c r="AS67" s="35"/>
    </row>
    <row r="68" spans="1:78" ht="14.25" customHeight="1" thickBot="1" x14ac:dyDescent="0.2">
      <c r="A68" s="78"/>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80"/>
      <c r="AS68" s="35"/>
    </row>
  </sheetData>
  <sheetProtection password="E12F" sheet="1" objects="1" scenarios="1"/>
  <mergeCells count="435">
    <mergeCell ref="G24:L25"/>
    <mergeCell ref="G26:L28"/>
    <mergeCell ref="G17:L18"/>
    <mergeCell ref="W17:Z18"/>
    <mergeCell ref="M12:N13"/>
    <mergeCell ref="G14:L16"/>
    <mergeCell ref="M14:N16"/>
    <mergeCell ref="G22:L23"/>
    <mergeCell ref="M22:N23"/>
    <mergeCell ref="M21:N21"/>
    <mergeCell ref="O24:R25"/>
    <mergeCell ref="W24:Y25"/>
    <mergeCell ref="S26:V26"/>
    <mergeCell ref="S27:V27"/>
    <mergeCell ref="O21:R21"/>
    <mergeCell ref="W27:Y27"/>
    <mergeCell ref="Z27:AA27"/>
    <mergeCell ref="O22:R23"/>
    <mergeCell ref="O26:R26"/>
    <mergeCell ref="O15:R16"/>
    <mergeCell ref="S15:V16"/>
    <mergeCell ref="W14:Z16"/>
    <mergeCell ref="AA14:AB16"/>
    <mergeCell ref="O12:R12"/>
    <mergeCell ref="B5:Y7"/>
    <mergeCell ref="M26:N28"/>
    <mergeCell ref="C21:F21"/>
    <mergeCell ref="AA19:AB20"/>
    <mergeCell ref="M17:N18"/>
    <mergeCell ref="M19:N20"/>
    <mergeCell ref="AK27:AQ27"/>
    <mergeCell ref="Z22:AA22"/>
    <mergeCell ref="Z23:AA23"/>
    <mergeCell ref="Z24:AA24"/>
    <mergeCell ref="Z25:AA25"/>
    <mergeCell ref="AB22:AH22"/>
    <mergeCell ref="AB23:AH23"/>
    <mergeCell ref="AB24:AH24"/>
    <mergeCell ref="AB25:AH25"/>
    <mergeCell ref="AI22:AJ22"/>
    <mergeCell ref="O19:R20"/>
    <mergeCell ref="S22:V23"/>
    <mergeCell ref="G21:L21"/>
    <mergeCell ref="M24:N25"/>
    <mergeCell ref="W22:Y23"/>
    <mergeCell ref="W21:Y21"/>
    <mergeCell ref="Z21:AQ21"/>
    <mergeCell ref="S21:V21"/>
    <mergeCell ref="BQ66:BV66"/>
    <mergeCell ref="A1:E1"/>
    <mergeCell ref="AO1:AS1"/>
    <mergeCell ref="BL62:BP62"/>
    <mergeCell ref="BL63:BP63"/>
    <mergeCell ref="BL64:BP64"/>
    <mergeCell ref="BL65:BP65"/>
    <mergeCell ref="BL66:BP66"/>
    <mergeCell ref="BQ9:BV9"/>
    <mergeCell ref="AH7:AQ7"/>
    <mergeCell ref="Z54:AA54"/>
    <mergeCell ref="AB54:AQ54"/>
    <mergeCell ref="Z52:AA52"/>
    <mergeCell ref="AB52:AQ52"/>
    <mergeCell ref="G12:L13"/>
    <mergeCell ref="AC12:AD12"/>
    <mergeCell ref="AF12:AG12"/>
    <mergeCell ref="AC13:AD13"/>
    <mergeCell ref="AF13:AG13"/>
    <mergeCell ref="BK60:BP60"/>
    <mergeCell ref="Z50:AA50"/>
    <mergeCell ref="AB50:AQ50"/>
    <mergeCell ref="G19:L20"/>
    <mergeCell ref="W19:Z20"/>
    <mergeCell ref="BK61:BP61"/>
    <mergeCell ref="BQ60:BV60"/>
    <mergeCell ref="BQ61:BV61"/>
    <mergeCell ref="BQ62:BV62"/>
    <mergeCell ref="BQ63:BV63"/>
    <mergeCell ref="BQ64:BV64"/>
    <mergeCell ref="BQ65:BV65"/>
    <mergeCell ref="Z48:AA48"/>
    <mergeCell ref="AB48:AQ48"/>
    <mergeCell ref="AK51:AQ51"/>
    <mergeCell ref="Z51:AA51"/>
    <mergeCell ref="AB51:AH51"/>
    <mergeCell ref="AI51:AJ51"/>
    <mergeCell ref="Z53:AA53"/>
    <mergeCell ref="AB53:AH53"/>
    <mergeCell ref="AI53:AJ53"/>
    <mergeCell ref="AB56:AQ56"/>
    <mergeCell ref="AB58:AQ58"/>
    <mergeCell ref="AK53:AQ53"/>
    <mergeCell ref="AB65:AC65"/>
    <mergeCell ref="AD65:AG65"/>
    <mergeCell ref="AI65:AK65"/>
    <mergeCell ref="AL65:AP65"/>
    <mergeCell ref="AC55:AH55"/>
    <mergeCell ref="BW9:CB9"/>
    <mergeCell ref="BK9:BP9"/>
    <mergeCell ref="BK10:BP10"/>
    <mergeCell ref="BQ10:BV10"/>
    <mergeCell ref="Z47:AA47"/>
    <mergeCell ref="AB47:AH47"/>
    <mergeCell ref="AB37:AQ37"/>
    <mergeCell ref="AB31:AQ31"/>
    <mergeCell ref="AB36:AH36"/>
    <mergeCell ref="Z35:AA35"/>
    <mergeCell ref="Z36:AA36"/>
    <mergeCell ref="AI47:AJ47"/>
    <mergeCell ref="AK47:AQ47"/>
    <mergeCell ref="BK17:BP17"/>
    <mergeCell ref="BK25:BP25"/>
    <mergeCell ref="BK26:BP26"/>
    <mergeCell ref="BK27:BP27"/>
    <mergeCell ref="BK28:BP28"/>
    <mergeCell ref="BK29:BP29"/>
    <mergeCell ref="Z46:AA46"/>
    <mergeCell ref="AB46:AQ46"/>
    <mergeCell ref="AK38:AQ38"/>
    <mergeCell ref="AB40:AQ40"/>
    <mergeCell ref="Z44:AA44"/>
    <mergeCell ref="O37:Y37"/>
    <mergeCell ref="O34:Y34"/>
    <mergeCell ref="O40:Y40"/>
    <mergeCell ref="O35:R35"/>
    <mergeCell ref="W39:Y39"/>
    <mergeCell ref="O39:R39"/>
    <mergeCell ref="W38:Y38"/>
    <mergeCell ref="S39:V39"/>
    <mergeCell ref="W41:Y42"/>
    <mergeCell ref="S17:V18"/>
    <mergeCell ref="O14:R14"/>
    <mergeCell ref="O13:R13"/>
    <mergeCell ref="S12:V12"/>
    <mergeCell ref="S14:V14"/>
    <mergeCell ref="S13:V13"/>
    <mergeCell ref="O17:R18"/>
    <mergeCell ref="W13:X13"/>
    <mergeCell ref="W12:X12"/>
    <mergeCell ref="M9:N9"/>
    <mergeCell ref="M10:N11"/>
    <mergeCell ref="G9:L9"/>
    <mergeCell ref="O9:R9"/>
    <mergeCell ref="O11:R11"/>
    <mergeCell ref="W9:AB9"/>
    <mergeCell ref="S9:V9"/>
    <mergeCell ref="O10:R10"/>
    <mergeCell ref="S10:V10"/>
    <mergeCell ref="W10:X10"/>
    <mergeCell ref="Z10:AA10"/>
    <mergeCell ref="W11:X11"/>
    <mergeCell ref="S11:V11"/>
    <mergeCell ref="G10:G11"/>
    <mergeCell ref="H10:L10"/>
    <mergeCell ref="H11:L11"/>
    <mergeCell ref="Z11:AA11"/>
    <mergeCell ref="Z13:AA13"/>
    <mergeCell ref="AP12:AQ12"/>
    <mergeCell ref="W26:Y26"/>
    <mergeCell ref="AI24:AJ24"/>
    <mergeCell ref="AK24:AQ24"/>
    <mergeCell ref="Z26:AA26"/>
    <mergeCell ref="AB26:AH26"/>
    <mergeCell ref="AK26:AQ26"/>
    <mergeCell ref="AQ17:AQ18"/>
    <mergeCell ref="AM14:AQ16"/>
    <mergeCell ref="AC14:AH14"/>
    <mergeCell ref="AH12:AI12"/>
    <mergeCell ref="AJ12:AO12"/>
    <mergeCell ref="AC16:AH16"/>
    <mergeCell ref="AI14:AL14"/>
    <mergeCell ref="AI15:AL15"/>
    <mergeCell ref="Z12:AA12"/>
    <mergeCell ref="AB34:AQ34"/>
    <mergeCell ref="Z40:AA40"/>
    <mergeCell ref="AB63:AQ63"/>
    <mergeCell ref="M64:AA64"/>
    <mergeCell ref="W53:Y54"/>
    <mergeCell ref="W51:Y52"/>
    <mergeCell ref="W43:Y44"/>
    <mergeCell ref="W35:Y35"/>
    <mergeCell ref="Z32:AA32"/>
    <mergeCell ref="Z33:AA33"/>
    <mergeCell ref="AB32:AH32"/>
    <mergeCell ref="AB33:AH33"/>
    <mergeCell ref="AI32:AJ32"/>
    <mergeCell ref="W32:Y33"/>
    <mergeCell ref="AI33:AQ33"/>
    <mergeCell ref="W45:Y46"/>
    <mergeCell ref="O47:R48"/>
    <mergeCell ref="O51:R52"/>
    <mergeCell ref="O53:R54"/>
    <mergeCell ref="S53:V54"/>
    <mergeCell ref="S51:V52"/>
    <mergeCell ref="O49:R50"/>
    <mergeCell ref="S38:V38"/>
    <mergeCell ref="Z41:AA41"/>
    <mergeCell ref="S47:V48"/>
    <mergeCell ref="S49:V50"/>
    <mergeCell ref="S19:V20"/>
    <mergeCell ref="AC19:AL20"/>
    <mergeCell ref="AM19:AQ20"/>
    <mergeCell ref="S29:V30"/>
    <mergeCell ref="Z29:AA29"/>
    <mergeCell ref="Z30:AA30"/>
    <mergeCell ref="AB29:AH29"/>
    <mergeCell ref="AB30:AH30"/>
    <mergeCell ref="AI29:AJ29"/>
    <mergeCell ref="O28:Y28"/>
    <mergeCell ref="W29:Y30"/>
    <mergeCell ref="AI30:AQ30"/>
    <mergeCell ref="AK29:AQ29"/>
    <mergeCell ref="AK22:AQ22"/>
    <mergeCell ref="AI23:AQ23"/>
    <mergeCell ref="AI27:AJ27"/>
    <mergeCell ref="S24:V25"/>
    <mergeCell ref="O29:R30"/>
    <mergeCell ref="O27:R27"/>
    <mergeCell ref="Z34:AA34"/>
    <mergeCell ref="Z28:AA28"/>
    <mergeCell ref="Z38:AA38"/>
    <mergeCell ref="G41:L42"/>
    <mergeCell ref="O32:R33"/>
    <mergeCell ref="S32:V33"/>
    <mergeCell ref="G29:L34"/>
    <mergeCell ref="O43:R44"/>
    <mergeCell ref="O45:R46"/>
    <mergeCell ref="S43:V44"/>
    <mergeCell ref="S45:V46"/>
    <mergeCell ref="M41:N42"/>
    <mergeCell ref="O36:R36"/>
    <mergeCell ref="M35:N37"/>
    <mergeCell ref="M29:N34"/>
    <mergeCell ref="G35:L37"/>
    <mergeCell ref="G38:L40"/>
    <mergeCell ref="M38:N40"/>
    <mergeCell ref="G43:L46"/>
    <mergeCell ref="M43:N46"/>
    <mergeCell ref="O31:Y31"/>
    <mergeCell ref="O41:R42"/>
    <mergeCell ref="S41:V42"/>
    <mergeCell ref="W36:Y36"/>
    <mergeCell ref="S35:V35"/>
    <mergeCell ref="S36:V36"/>
    <mergeCell ref="O38:R38"/>
    <mergeCell ref="M47:N50"/>
    <mergeCell ref="G51:L54"/>
    <mergeCell ref="M51:N54"/>
    <mergeCell ref="M60:AA60"/>
    <mergeCell ref="F58:I58"/>
    <mergeCell ref="F56:I56"/>
    <mergeCell ref="O55:R56"/>
    <mergeCell ref="O57:R58"/>
    <mergeCell ref="S57:V58"/>
    <mergeCell ref="S55:V56"/>
    <mergeCell ref="W55:Y56"/>
    <mergeCell ref="W57:Y58"/>
    <mergeCell ref="Z56:AA56"/>
    <mergeCell ref="Z58:AA58"/>
    <mergeCell ref="C55:L55"/>
    <mergeCell ref="M55:N56"/>
    <mergeCell ref="M57:N58"/>
    <mergeCell ref="C57:L57"/>
    <mergeCell ref="Z55:AB55"/>
    <mergeCell ref="B60:L67"/>
    <mergeCell ref="AB60:AQ60"/>
    <mergeCell ref="M65:AA65"/>
    <mergeCell ref="W47:Y48"/>
    <mergeCell ref="W49:Y50"/>
    <mergeCell ref="M67:AA67"/>
    <mergeCell ref="M66:AA66"/>
    <mergeCell ref="B21:B58"/>
    <mergeCell ref="AB64:AC64"/>
    <mergeCell ref="AD64:AG64"/>
    <mergeCell ref="AI64:AK64"/>
    <mergeCell ref="AL64:AP64"/>
    <mergeCell ref="M63:AA63"/>
    <mergeCell ref="AB61:AQ61"/>
    <mergeCell ref="AB62:AQ62"/>
    <mergeCell ref="M61:AA61"/>
    <mergeCell ref="M62:AA62"/>
    <mergeCell ref="AB35:AH35"/>
    <mergeCell ref="AB42:AQ42"/>
    <mergeCell ref="AI41:AJ41"/>
    <mergeCell ref="AK41:AQ41"/>
    <mergeCell ref="AB38:AH38"/>
    <mergeCell ref="AB39:AH39"/>
    <mergeCell ref="AI35:AJ35"/>
    <mergeCell ref="AK35:AQ35"/>
    <mergeCell ref="AI36:AJ36"/>
    <mergeCell ref="AK36:AQ36"/>
    <mergeCell ref="AI39:AJ39"/>
    <mergeCell ref="G47:L50"/>
    <mergeCell ref="AI55:AJ55"/>
    <mergeCell ref="AK55:AQ55"/>
    <mergeCell ref="Z57:AB57"/>
    <mergeCell ref="AC57:AH57"/>
    <mergeCell ref="AI57:AJ57"/>
    <mergeCell ref="AK57:AQ57"/>
    <mergeCell ref="AB41:AH41"/>
    <mergeCell ref="AI38:AJ38"/>
    <mergeCell ref="AB49:AH49"/>
    <mergeCell ref="AI49:AJ49"/>
    <mergeCell ref="AK49:AQ49"/>
    <mergeCell ref="AK45:AQ45"/>
    <mergeCell ref="Z43:AA43"/>
    <mergeCell ref="AB43:AH43"/>
    <mergeCell ref="AI43:AJ43"/>
    <mergeCell ref="Z45:AA45"/>
    <mergeCell ref="AB45:AH45"/>
    <mergeCell ref="AI45:AJ45"/>
    <mergeCell ref="Z49:AA49"/>
    <mergeCell ref="AB44:AQ44"/>
    <mergeCell ref="AK43:AQ43"/>
    <mergeCell ref="AK39:AQ39"/>
    <mergeCell ref="Z39:AA39"/>
    <mergeCell ref="Z42:AA42"/>
    <mergeCell ref="BK24:BP24"/>
    <mergeCell ref="BQ19:BV19"/>
    <mergeCell ref="BQ20:BV20"/>
    <mergeCell ref="BQ21:BV21"/>
    <mergeCell ref="BQ22:BV22"/>
    <mergeCell ref="BQ36:BV36"/>
    <mergeCell ref="BQ37:BV37"/>
    <mergeCell ref="BQ38:BV38"/>
    <mergeCell ref="BQ39:BV39"/>
    <mergeCell ref="BQ25:BV25"/>
    <mergeCell ref="BQ27:BV27"/>
    <mergeCell ref="BQ28:BV28"/>
    <mergeCell ref="BQ26:BV26"/>
    <mergeCell ref="BQ29:BV29"/>
    <mergeCell ref="AM9:AQ9"/>
    <mergeCell ref="AM11:AQ11"/>
    <mergeCell ref="AC9:AG9"/>
    <mergeCell ref="AH9:AL9"/>
    <mergeCell ref="AM10:AQ10"/>
    <mergeCell ref="AH11:AJ11"/>
    <mergeCell ref="AK11:AL11"/>
    <mergeCell ref="AC17:AH18"/>
    <mergeCell ref="AI17:AL18"/>
    <mergeCell ref="AP13:AQ13"/>
    <mergeCell ref="AC10:AF10"/>
    <mergeCell ref="AK10:AL10"/>
    <mergeCell ref="AH10:AJ10"/>
    <mergeCell ref="AC11:AF11"/>
    <mergeCell ref="AI16:AL16"/>
    <mergeCell ref="AC15:AH15"/>
    <mergeCell ref="AH13:AI13"/>
    <mergeCell ref="AJ13:AO13"/>
    <mergeCell ref="BQ46:BV46"/>
    <mergeCell ref="BQ47:BV47"/>
    <mergeCell ref="BQ48:BV48"/>
    <mergeCell ref="BK32:BP32"/>
    <mergeCell ref="BK36:BP36"/>
    <mergeCell ref="BK37:BP37"/>
    <mergeCell ref="BQ40:BV40"/>
    <mergeCell ref="BQ41:BV41"/>
    <mergeCell ref="BK44:BP44"/>
    <mergeCell ref="BK47:BP47"/>
    <mergeCell ref="BK48:BP48"/>
    <mergeCell ref="BQ34:BV34"/>
    <mergeCell ref="BQ35:BV35"/>
    <mergeCell ref="BQ32:BV32"/>
    <mergeCell ref="BQ33:BV33"/>
    <mergeCell ref="BK11:BP11"/>
    <mergeCell ref="BQ11:BV11"/>
    <mergeCell ref="BQ17:BV17"/>
    <mergeCell ref="BQ18:BV18"/>
    <mergeCell ref="BK46:BP46"/>
    <mergeCell ref="BQ45:BV45"/>
    <mergeCell ref="BK49:BP49"/>
    <mergeCell ref="BK50:BP50"/>
    <mergeCell ref="BQ12:BV12"/>
    <mergeCell ref="BK12:BP12"/>
    <mergeCell ref="BK13:BP13"/>
    <mergeCell ref="BQ13:BV13"/>
    <mergeCell ref="BQ23:BV23"/>
    <mergeCell ref="BQ24:BV24"/>
    <mergeCell ref="BK14:BP14"/>
    <mergeCell ref="BQ14:BV14"/>
    <mergeCell ref="BK15:BP15"/>
    <mergeCell ref="BQ15:BV15"/>
    <mergeCell ref="BK16:BP16"/>
    <mergeCell ref="BQ16:BV16"/>
    <mergeCell ref="BK21:BP21"/>
    <mergeCell ref="BK22:BP22"/>
    <mergeCell ref="BK23:BP23"/>
    <mergeCell ref="BK45:BP45"/>
    <mergeCell ref="BK52:BP52"/>
    <mergeCell ref="AM17:AM18"/>
    <mergeCell ref="AN17:AP18"/>
    <mergeCell ref="BK18:BP18"/>
    <mergeCell ref="BK19:BP19"/>
    <mergeCell ref="BK34:BP34"/>
    <mergeCell ref="BK33:BP33"/>
    <mergeCell ref="BK40:BP40"/>
    <mergeCell ref="BK41:BP41"/>
    <mergeCell ref="BK42:BP42"/>
    <mergeCell ref="BK38:BP38"/>
    <mergeCell ref="BK20:BP20"/>
    <mergeCell ref="AK32:AQ32"/>
    <mergeCell ref="AI25:AQ25"/>
    <mergeCell ref="BK43:BP43"/>
    <mergeCell ref="BK35:BP35"/>
    <mergeCell ref="AB28:AQ28"/>
    <mergeCell ref="BK39:BP39"/>
    <mergeCell ref="AA17:AB18"/>
    <mergeCell ref="AB27:AH27"/>
    <mergeCell ref="AI26:AJ26"/>
    <mergeCell ref="Z37:AA37"/>
    <mergeCell ref="Z31:AA31"/>
    <mergeCell ref="BK51:BP51"/>
    <mergeCell ref="AB66:AQ67"/>
    <mergeCell ref="F1:L1"/>
    <mergeCell ref="AJ4:AR4"/>
    <mergeCell ref="BK59:BP59"/>
    <mergeCell ref="BQ59:BV59"/>
    <mergeCell ref="BQ53:BV53"/>
    <mergeCell ref="BK53:BP53"/>
    <mergeCell ref="BK54:BP54"/>
    <mergeCell ref="BK55:BP55"/>
    <mergeCell ref="BK56:BP56"/>
    <mergeCell ref="BQ54:BV54"/>
    <mergeCell ref="BQ55:BV55"/>
    <mergeCell ref="BQ56:BV56"/>
    <mergeCell ref="BQ57:BV57"/>
    <mergeCell ref="BQ49:BV49"/>
    <mergeCell ref="BQ50:BV50"/>
    <mergeCell ref="BQ51:BV51"/>
    <mergeCell ref="BQ52:BV52"/>
    <mergeCell ref="BQ42:BV42"/>
    <mergeCell ref="BQ43:BV43"/>
    <mergeCell ref="BQ44:BV44"/>
    <mergeCell ref="BQ58:BV58"/>
    <mergeCell ref="BK58:BP58"/>
    <mergeCell ref="BK57:BP57"/>
  </mergeCells>
  <phoneticPr fontId="2"/>
  <conditionalFormatting sqref="H10:X11 AH10:AH11 Z10:AA13 AC10:AC13 W12:X13 AF12:AF13 AJ12:AJ13 M12:V20 W14 AI14:AI17 W17 AN17 W19">
    <cfRule type="expression" dxfId="39" priority="4">
      <formula>H10=""</formula>
    </cfRule>
  </conditionalFormatting>
  <conditionalFormatting sqref="AB60:AQ63 AD64:AG65 AL64:AP65">
    <cfRule type="expression" dxfId="38" priority="2">
      <formula>O45=""</formula>
    </cfRule>
  </conditionalFormatting>
  <conditionalFormatting sqref="AK22 AB22:AB23 O22:Y27 AK24 AB24:AH27 AK26:AQ27 M26:N40 AK29 O29:Y30 AB29:AH30 AK32 O32:Y33 AB32:AH33 O35:Y36 AB35:AH36 AK35:AQ36 O38:Y39 AB38:AH39 AK38:AQ39 AB41 AK41 M41:Y58 AB43 AK43 AB45 AK45 AB47 AK47 AB49 AK49 AB51 AK51 AB53 AK53 AC55 AK55 F56 AC57 AK57 F58">
    <cfRule type="expression" dxfId="37" priority="1">
      <formula>F22=""</formula>
    </cfRule>
  </conditionalFormatting>
  <dataValidations count="3">
    <dataValidation type="list" allowBlank="1" showInputMessage="1" showErrorMessage="1" sqref="M10:N11 M14:N15 M26:N27 M38:N40 M43:N44" xr:uid="{AFE9C694-5E77-4D12-9C5D-0FB627CE7A9E}">
      <formula1>"主,2"</formula1>
    </dataValidation>
    <dataValidation type="list" allowBlank="1" showInputMessage="1" showErrorMessage="1" sqref="M29:N37 M47:N49 M51:N53" xr:uid="{6F15EF56-B866-4F41-BB6E-DB9A21FD8234}">
      <formula1>"主,2,設置無し"</formula1>
    </dataValidation>
    <dataValidation type="list" allowBlank="1" showInputMessage="1" showErrorMessage="1" sqref="AB60:AQ63" xr:uid="{11E2C6AA-8579-4BD2-BA9A-CEB81E072E9F}">
      <formula1>"有,無"</formula1>
    </dataValidation>
  </dataValidations>
  <hyperlinks>
    <hyperlink ref="A1" location="はじめに!A1" display="＜はじめにへ" xr:uid="{EE00D3C0-1F53-4178-A5B9-FF59A2DDB3C2}"/>
    <hyperlink ref="A1:E1" location="入力シート!Print_Area" display="＜入力シートへ" xr:uid="{87D28C30-72A8-46AA-8F23-17C6788C1102}"/>
    <hyperlink ref="AO1:AS1" location="おわりに!Print_Area" display="おわりに＞" xr:uid="{36CF2CD8-36FC-4166-81BC-E51D2F534AEE}"/>
  </hyperlinks>
  <pageMargins left="0.64" right="0.3" top="0.65" bottom="0.6" header="0.51200000000000001" footer="0.51200000000000001"/>
  <pageSetup paperSize="9" scale="7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D95D8-B3E7-4904-96DC-7ACCD2C74093}">
  <sheetPr codeName="Sheet20">
    <pageSetUpPr fitToPage="1"/>
  </sheetPr>
  <dimension ref="A1:CB68"/>
  <sheetViews>
    <sheetView showGridLines="0" view="pageBreakPreview" zoomScale="80" zoomScaleNormal="100" zoomScaleSheetLayoutView="80" workbookViewId="0">
      <pane ySplit="1" topLeftCell="A2" activePane="bottomLeft" state="frozen"/>
      <selection sqref="A1:C1"/>
      <selection pane="bottomLeft" sqref="A1:E1"/>
    </sheetView>
  </sheetViews>
  <sheetFormatPr defaultColWidth="2.625" defaultRowHeight="14.25" customHeight="1" x14ac:dyDescent="0.15"/>
  <cols>
    <col min="1" max="13" width="2.625" style="34"/>
    <col min="14" max="14" width="10.125" style="34" customWidth="1"/>
    <col min="15" max="18" width="3.625" style="34" customWidth="1"/>
    <col min="19" max="27" width="2.625" style="34"/>
    <col min="28" max="28" width="3.375" style="34" bestFit="1" customWidth="1"/>
    <col min="29" max="62" width="2.625" style="34"/>
    <col min="63" max="80" width="2.625" style="34" customWidth="1"/>
    <col min="81" max="16384" width="2.625" style="34"/>
  </cols>
  <sheetData>
    <row r="1" spans="1:80" ht="20.100000000000001" customHeight="1" thickBot="1" x14ac:dyDescent="0.2">
      <c r="A1" s="977" t="s">
        <v>194</v>
      </c>
      <c r="B1" s="977"/>
      <c r="C1" s="977"/>
      <c r="D1" s="977"/>
      <c r="E1" s="977"/>
      <c r="F1" s="1435"/>
      <c r="G1" s="1435"/>
      <c r="H1" s="1435"/>
      <c r="I1" s="1435"/>
      <c r="J1" s="1435"/>
      <c r="K1" s="1435"/>
      <c r="L1" s="1435"/>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414" t="s">
        <v>196</v>
      </c>
      <c r="AP1" s="1414"/>
      <c r="AQ1" s="1414"/>
      <c r="AR1" s="1414"/>
      <c r="AS1" s="1414"/>
    </row>
    <row r="2" spans="1:80" ht="14.25" customHeight="1" thickTop="1" x14ac:dyDescent="0.15">
      <c r="A2" s="35"/>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7" t="s">
        <v>282</v>
      </c>
      <c r="AS2" s="36"/>
      <c r="AT2" s="38"/>
      <c r="AU2" s="38"/>
    </row>
    <row r="3" spans="1:80" ht="14.25" customHeight="1" thickBot="1" x14ac:dyDescent="0.2">
      <c r="A3" s="35"/>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7"/>
      <c r="AS3" s="36"/>
      <c r="AT3" s="38"/>
      <c r="AU3" s="38"/>
    </row>
    <row r="4" spans="1:80" ht="14.25" customHeight="1" x14ac:dyDescent="0.15">
      <c r="A4" s="3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1"/>
      <c r="AI4" s="41"/>
      <c r="AJ4" s="1279" t="str">
        <f>IF(入力シート!E10="","",入力シート!E10)</f>
        <v/>
      </c>
      <c r="AK4" s="1279"/>
      <c r="AL4" s="1279"/>
      <c r="AM4" s="1279"/>
      <c r="AN4" s="1279"/>
      <c r="AO4" s="1279"/>
      <c r="AP4" s="1279"/>
      <c r="AQ4" s="1279"/>
      <c r="AR4" s="1280"/>
      <c r="AS4" s="36"/>
      <c r="AT4" s="38"/>
      <c r="AU4" s="38"/>
    </row>
    <row r="5" spans="1:80" ht="14.25" customHeight="1" x14ac:dyDescent="0.15">
      <c r="A5" s="42"/>
      <c r="B5" s="1561"/>
      <c r="C5" s="1561"/>
      <c r="D5" s="1561"/>
      <c r="E5" s="1561"/>
      <c r="F5" s="1561"/>
      <c r="G5" s="1561"/>
      <c r="H5" s="1561"/>
      <c r="I5" s="1561"/>
      <c r="J5" s="1561"/>
      <c r="K5" s="1561"/>
      <c r="L5" s="1561"/>
      <c r="M5" s="1561"/>
      <c r="N5" s="1561"/>
      <c r="O5" s="1561"/>
      <c r="P5" s="1561"/>
      <c r="Q5" s="1561"/>
      <c r="R5" s="1561"/>
      <c r="S5" s="1561"/>
      <c r="T5" s="1561"/>
      <c r="U5" s="1561"/>
      <c r="V5" s="1561"/>
      <c r="W5" s="1561"/>
      <c r="X5" s="1561"/>
      <c r="Y5" s="1561"/>
      <c r="Z5" s="36"/>
      <c r="AA5" s="36"/>
      <c r="AB5" s="36"/>
      <c r="AC5" s="36"/>
      <c r="AD5" s="36"/>
      <c r="AE5" s="36"/>
      <c r="AF5" s="36"/>
      <c r="AG5" s="36"/>
      <c r="AH5" s="43"/>
      <c r="AI5" s="36"/>
      <c r="AJ5" s="36"/>
      <c r="AK5" s="43"/>
      <c r="AL5" s="36"/>
      <c r="AM5" s="36"/>
      <c r="AN5" s="36"/>
      <c r="AO5" s="36"/>
      <c r="AP5" s="36"/>
      <c r="AQ5" s="36"/>
      <c r="AR5" s="44"/>
      <c r="AS5" s="36"/>
      <c r="AT5" s="38"/>
      <c r="AU5" s="38"/>
    </row>
    <row r="6" spans="1:80" ht="14.25" customHeight="1" x14ac:dyDescent="0.15">
      <c r="A6" s="42"/>
      <c r="B6" s="1561"/>
      <c r="C6" s="1561"/>
      <c r="D6" s="1561"/>
      <c r="E6" s="1561"/>
      <c r="F6" s="1561"/>
      <c r="G6" s="1561"/>
      <c r="H6" s="1561"/>
      <c r="I6" s="1561"/>
      <c r="J6" s="1561"/>
      <c r="K6" s="1561"/>
      <c r="L6" s="1561"/>
      <c r="M6" s="1561"/>
      <c r="N6" s="1561"/>
      <c r="O6" s="1561"/>
      <c r="P6" s="1561"/>
      <c r="Q6" s="1561"/>
      <c r="R6" s="1561"/>
      <c r="S6" s="1561"/>
      <c r="T6" s="1561"/>
      <c r="U6" s="1561"/>
      <c r="V6" s="1561"/>
      <c r="W6" s="1561"/>
      <c r="X6" s="1561"/>
      <c r="Y6" s="1561"/>
      <c r="Z6" s="36"/>
      <c r="AA6" s="36"/>
      <c r="AB6" s="36"/>
      <c r="AC6" s="36"/>
      <c r="AD6" s="36"/>
      <c r="AE6" s="36"/>
      <c r="AF6" s="36"/>
      <c r="AG6" s="36"/>
      <c r="AH6" s="43"/>
      <c r="AI6" s="36"/>
      <c r="AJ6" s="36"/>
      <c r="AK6" s="43"/>
      <c r="AL6" s="36"/>
      <c r="AM6" s="36"/>
      <c r="AN6" s="36"/>
      <c r="AO6" s="36"/>
      <c r="AP6" s="36"/>
      <c r="AQ6" s="36"/>
      <c r="AR6" s="44"/>
      <c r="AS6" s="36"/>
      <c r="AT6" s="38"/>
      <c r="AU6" s="38"/>
    </row>
    <row r="7" spans="1:80" ht="22.5" customHeight="1" x14ac:dyDescent="0.15">
      <c r="A7" s="42"/>
      <c r="B7" s="1561"/>
      <c r="C7" s="1561"/>
      <c r="D7" s="1561"/>
      <c r="E7" s="1561"/>
      <c r="F7" s="1561"/>
      <c r="G7" s="1561"/>
      <c r="H7" s="1561"/>
      <c r="I7" s="1561"/>
      <c r="J7" s="1561"/>
      <c r="K7" s="1561"/>
      <c r="L7" s="1561"/>
      <c r="M7" s="1561"/>
      <c r="N7" s="1561"/>
      <c r="O7" s="1561"/>
      <c r="P7" s="1561"/>
      <c r="Q7" s="1561"/>
      <c r="R7" s="1561"/>
      <c r="S7" s="1561"/>
      <c r="T7" s="1561"/>
      <c r="U7" s="1561"/>
      <c r="V7" s="1561"/>
      <c r="W7" s="1561"/>
      <c r="X7" s="1561"/>
      <c r="Y7" s="1561"/>
      <c r="Z7" s="36"/>
      <c r="AA7" s="36"/>
      <c r="AB7" s="33" t="s">
        <v>342</v>
      </c>
      <c r="AC7" s="45"/>
      <c r="AD7" s="45"/>
      <c r="AE7" s="45"/>
      <c r="AF7" s="45"/>
      <c r="AG7" s="45"/>
      <c r="AH7" s="1560" t="str">
        <f>IF(入力シート!E19="","",入力シート!E19)</f>
        <v/>
      </c>
      <c r="AI7" s="1560"/>
      <c r="AJ7" s="1560"/>
      <c r="AK7" s="1560"/>
      <c r="AL7" s="1560"/>
      <c r="AM7" s="1560"/>
      <c r="AN7" s="1560"/>
      <c r="AO7" s="1560"/>
      <c r="AP7" s="1560"/>
      <c r="AQ7" s="1560"/>
      <c r="AR7" s="44"/>
      <c r="AS7" s="36"/>
      <c r="AT7" s="38"/>
      <c r="AU7" s="38"/>
    </row>
    <row r="8" spans="1:80" ht="14.25" customHeight="1" x14ac:dyDescent="0.15">
      <c r="A8" s="46" t="s">
        <v>388</v>
      </c>
      <c r="B8" s="3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7"/>
      <c r="AS8" s="36"/>
      <c r="AT8" s="38"/>
      <c r="AU8" s="38"/>
    </row>
    <row r="9" spans="1:80" ht="14.25" customHeight="1" x14ac:dyDescent="0.15">
      <c r="A9" s="42"/>
      <c r="B9" s="48"/>
      <c r="C9" s="49"/>
      <c r="D9" s="49"/>
      <c r="E9" s="49"/>
      <c r="F9" s="50"/>
      <c r="G9" s="1476" t="s">
        <v>389</v>
      </c>
      <c r="H9" s="1476"/>
      <c r="I9" s="1476"/>
      <c r="J9" s="1476"/>
      <c r="K9" s="1476"/>
      <c r="L9" s="1489"/>
      <c r="M9" s="1461" t="s">
        <v>390</v>
      </c>
      <c r="N9" s="1450"/>
      <c r="O9" s="1461" t="s">
        <v>391</v>
      </c>
      <c r="P9" s="1437"/>
      <c r="Q9" s="1437"/>
      <c r="R9" s="1450"/>
      <c r="S9" s="1461" t="s">
        <v>392</v>
      </c>
      <c r="T9" s="1437"/>
      <c r="U9" s="1437"/>
      <c r="V9" s="1450"/>
      <c r="W9" s="1461" t="s">
        <v>393</v>
      </c>
      <c r="X9" s="1437"/>
      <c r="Y9" s="1437"/>
      <c r="Z9" s="1437"/>
      <c r="AA9" s="1437"/>
      <c r="AB9" s="1450"/>
      <c r="AC9" s="1461" t="s">
        <v>394</v>
      </c>
      <c r="AD9" s="1437"/>
      <c r="AE9" s="1437"/>
      <c r="AF9" s="1437"/>
      <c r="AG9" s="1450"/>
      <c r="AH9" s="1461" t="s">
        <v>395</v>
      </c>
      <c r="AI9" s="1437"/>
      <c r="AJ9" s="1437"/>
      <c r="AK9" s="1437"/>
      <c r="AL9" s="1437"/>
      <c r="AM9" s="1458" t="s">
        <v>396</v>
      </c>
      <c r="AN9" s="1458"/>
      <c r="AO9" s="1458"/>
      <c r="AP9" s="1458"/>
      <c r="AQ9" s="1458"/>
      <c r="AR9" s="56"/>
      <c r="AS9" s="35"/>
      <c r="BK9" s="1436"/>
      <c r="BL9" s="1436"/>
      <c r="BM9" s="1436"/>
      <c r="BN9" s="1436"/>
      <c r="BO9" s="1436"/>
      <c r="BP9" s="1436"/>
      <c r="BQ9" s="1436"/>
      <c r="BR9" s="1455"/>
      <c r="BS9" s="1455"/>
      <c r="BT9" s="1455"/>
      <c r="BU9" s="1455"/>
      <c r="BV9" s="1455"/>
      <c r="BW9" s="1436"/>
      <c r="BX9" s="1455"/>
      <c r="BY9" s="1455"/>
      <c r="BZ9" s="1455"/>
      <c r="CA9" s="1455"/>
      <c r="CB9" s="1455"/>
    </row>
    <row r="10" spans="1:80" ht="14.25" customHeight="1" x14ac:dyDescent="0.15">
      <c r="A10" s="42"/>
      <c r="B10" s="58"/>
      <c r="C10" s="59"/>
      <c r="D10" s="59"/>
      <c r="E10" s="59"/>
      <c r="F10" s="60"/>
      <c r="G10" s="1546" t="s">
        <v>397</v>
      </c>
      <c r="H10" s="1547"/>
      <c r="I10" s="1548"/>
      <c r="J10" s="1548"/>
      <c r="K10" s="1548"/>
      <c r="L10" s="1549"/>
      <c r="M10" s="1497"/>
      <c r="N10" s="1498"/>
      <c r="O10" s="1544"/>
      <c r="P10" s="1545"/>
      <c r="Q10" s="1545"/>
      <c r="R10" s="1531"/>
      <c r="S10" s="1462"/>
      <c r="T10" s="1463"/>
      <c r="U10" s="1463"/>
      <c r="V10" s="1464"/>
      <c r="W10" s="1444"/>
      <c r="X10" s="1445"/>
      <c r="Y10" s="51" t="s">
        <v>301</v>
      </c>
      <c r="Z10" s="1444"/>
      <c r="AA10" s="1445"/>
      <c r="AB10" s="52" t="s">
        <v>324</v>
      </c>
      <c r="AC10" s="1444"/>
      <c r="AD10" s="1445"/>
      <c r="AE10" s="1445"/>
      <c r="AF10" s="1445"/>
      <c r="AG10" s="52" t="s">
        <v>324</v>
      </c>
      <c r="AH10" s="1444"/>
      <c r="AI10" s="1445"/>
      <c r="AJ10" s="1445"/>
      <c r="AK10" s="1470" t="s">
        <v>398</v>
      </c>
      <c r="AL10" s="1471"/>
      <c r="AM10" s="1462"/>
      <c r="AN10" s="1463"/>
      <c r="AO10" s="1463"/>
      <c r="AP10" s="1463"/>
      <c r="AQ10" s="1464"/>
      <c r="AR10" s="56"/>
      <c r="AS10" s="35"/>
      <c r="BK10" s="1455"/>
      <c r="BL10" s="1455"/>
      <c r="BM10" s="1455"/>
      <c r="BN10" s="1455"/>
      <c r="BO10" s="1455"/>
      <c r="BP10" s="1455"/>
      <c r="BQ10" s="1436"/>
      <c r="BR10" s="1436"/>
      <c r="BS10" s="1436"/>
      <c r="BT10" s="1436"/>
      <c r="BU10" s="1436"/>
      <c r="BV10" s="1436"/>
    </row>
    <row r="11" spans="1:80" ht="14.25" customHeight="1" x14ac:dyDescent="0.15">
      <c r="A11" s="42"/>
      <c r="B11" s="58"/>
      <c r="C11" s="59"/>
      <c r="D11" s="59"/>
      <c r="E11" s="59"/>
      <c r="F11" s="60"/>
      <c r="G11" s="1546"/>
      <c r="H11" s="1550"/>
      <c r="I11" s="1550"/>
      <c r="J11" s="1550"/>
      <c r="K11" s="1550"/>
      <c r="L11" s="1550"/>
      <c r="M11" s="1542"/>
      <c r="N11" s="1543"/>
      <c r="O11" s="1544"/>
      <c r="P11" s="1545"/>
      <c r="Q11" s="1545"/>
      <c r="R11" s="1531"/>
      <c r="S11" s="1462"/>
      <c r="T11" s="1463"/>
      <c r="U11" s="1463"/>
      <c r="V11" s="1464"/>
      <c r="W11" s="1444"/>
      <c r="X11" s="1445"/>
      <c r="Y11" s="51" t="s">
        <v>301</v>
      </c>
      <c r="Z11" s="1444"/>
      <c r="AA11" s="1445"/>
      <c r="AB11" s="52" t="s">
        <v>324</v>
      </c>
      <c r="AC11" s="1444"/>
      <c r="AD11" s="1445"/>
      <c r="AE11" s="1445"/>
      <c r="AF11" s="1445"/>
      <c r="AG11" s="52" t="s">
        <v>324</v>
      </c>
      <c r="AH11" s="1444"/>
      <c r="AI11" s="1445"/>
      <c r="AJ11" s="1445"/>
      <c r="AK11" s="1465" t="s">
        <v>398</v>
      </c>
      <c r="AL11" s="1466"/>
      <c r="AM11" s="1459"/>
      <c r="AN11" s="1459"/>
      <c r="AO11" s="1459"/>
      <c r="AP11" s="1460"/>
      <c r="AQ11" s="1460"/>
      <c r="AR11" s="56"/>
      <c r="AS11" s="35"/>
      <c r="BK11" s="1436"/>
      <c r="BL11" s="1436"/>
      <c r="BM11" s="1436"/>
      <c r="BN11" s="1436"/>
      <c r="BO11" s="1436"/>
      <c r="BP11" s="1436"/>
      <c r="BQ11" s="1436"/>
      <c r="BR11" s="1436"/>
      <c r="BS11" s="1436"/>
      <c r="BT11" s="1436"/>
      <c r="BU11" s="1436"/>
      <c r="BV11" s="1436"/>
      <c r="BW11" s="57"/>
      <c r="BX11" s="57"/>
      <c r="BY11" s="57"/>
      <c r="CB11" s="57"/>
    </row>
    <row r="12" spans="1:80" ht="14.25" customHeight="1" x14ac:dyDescent="0.15">
      <c r="A12" s="42"/>
      <c r="B12" s="58" t="s">
        <v>399</v>
      </c>
      <c r="C12" s="59"/>
      <c r="D12" s="59"/>
      <c r="E12" s="59"/>
      <c r="F12" s="60"/>
      <c r="G12" s="1461" t="s">
        <v>400</v>
      </c>
      <c r="H12" s="1437"/>
      <c r="I12" s="1437"/>
      <c r="J12" s="1437"/>
      <c r="K12" s="1437"/>
      <c r="L12" s="1450"/>
      <c r="M12" s="1497"/>
      <c r="N12" s="1498"/>
      <c r="O12" s="1544"/>
      <c r="P12" s="1545"/>
      <c r="Q12" s="1545"/>
      <c r="R12" s="1531"/>
      <c r="S12" s="1462"/>
      <c r="T12" s="1463"/>
      <c r="U12" s="1463"/>
      <c r="V12" s="1464"/>
      <c r="W12" s="1444"/>
      <c r="X12" s="1445"/>
      <c r="Y12" s="51" t="s">
        <v>401</v>
      </c>
      <c r="Z12" s="1445"/>
      <c r="AA12" s="1445"/>
      <c r="AB12" s="53" t="s">
        <v>301</v>
      </c>
      <c r="AC12" s="1444"/>
      <c r="AD12" s="1445"/>
      <c r="AE12" s="54" t="s">
        <v>402</v>
      </c>
      <c r="AF12" s="1445"/>
      <c r="AG12" s="1446"/>
      <c r="AH12" s="1475" t="s">
        <v>403</v>
      </c>
      <c r="AI12" s="1476"/>
      <c r="AJ12" s="1444"/>
      <c r="AK12" s="1445"/>
      <c r="AL12" s="1445"/>
      <c r="AM12" s="1445"/>
      <c r="AN12" s="1445"/>
      <c r="AO12" s="1445"/>
      <c r="AP12" s="1476" t="s">
        <v>404</v>
      </c>
      <c r="AQ12" s="1489"/>
      <c r="AR12" s="56"/>
      <c r="AS12" s="35"/>
      <c r="BJ12" s="57"/>
      <c r="BK12" s="1455"/>
      <c r="BL12" s="1455"/>
      <c r="BM12" s="1455"/>
      <c r="BN12" s="1455"/>
      <c r="BO12" s="1455"/>
      <c r="BP12" s="1455"/>
      <c r="BQ12" s="1436"/>
      <c r="BR12" s="1436"/>
      <c r="BS12" s="1436"/>
      <c r="BT12" s="1436"/>
      <c r="BU12" s="1436"/>
      <c r="BV12" s="1436"/>
      <c r="BW12" s="57"/>
      <c r="BX12" s="57"/>
      <c r="BY12" s="57"/>
      <c r="CB12" s="57"/>
    </row>
    <row r="13" spans="1:80" ht="14.25" customHeight="1" x14ac:dyDescent="0.15">
      <c r="A13" s="42"/>
      <c r="B13" s="58" t="s">
        <v>405</v>
      </c>
      <c r="C13" s="59"/>
      <c r="D13" s="59"/>
      <c r="E13" s="59"/>
      <c r="F13" s="60"/>
      <c r="G13" s="1467"/>
      <c r="H13" s="1438"/>
      <c r="I13" s="1438"/>
      <c r="J13" s="1438"/>
      <c r="K13" s="1438"/>
      <c r="L13" s="1451"/>
      <c r="M13" s="1501"/>
      <c r="N13" s="1502"/>
      <c r="O13" s="1544"/>
      <c r="P13" s="1545"/>
      <c r="Q13" s="1545"/>
      <c r="R13" s="1531"/>
      <c r="S13" s="1462"/>
      <c r="T13" s="1463"/>
      <c r="U13" s="1463"/>
      <c r="V13" s="1464"/>
      <c r="W13" s="1444"/>
      <c r="X13" s="1445"/>
      <c r="Y13" s="51" t="s">
        <v>401</v>
      </c>
      <c r="Z13" s="1445"/>
      <c r="AA13" s="1445"/>
      <c r="AB13" s="52" t="s">
        <v>301</v>
      </c>
      <c r="AC13" s="1444"/>
      <c r="AD13" s="1445"/>
      <c r="AE13" s="51" t="s">
        <v>402</v>
      </c>
      <c r="AF13" s="1445"/>
      <c r="AG13" s="1446"/>
      <c r="AH13" s="1475" t="s">
        <v>403</v>
      </c>
      <c r="AI13" s="1476"/>
      <c r="AJ13" s="1444"/>
      <c r="AK13" s="1445"/>
      <c r="AL13" s="1445"/>
      <c r="AM13" s="1445"/>
      <c r="AN13" s="1445"/>
      <c r="AO13" s="1445"/>
      <c r="AP13" s="1438" t="s">
        <v>404</v>
      </c>
      <c r="AQ13" s="1451"/>
      <c r="AR13" s="56"/>
      <c r="AS13" s="35"/>
      <c r="BK13" s="1436"/>
      <c r="BL13" s="1436"/>
      <c r="BM13" s="1436"/>
      <c r="BN13" s="1436"/>
      <c r="BO13" s="1436"/>
      <c r="BP13" s="1436"/>
      <c r="BQ13" s="1436"/>
      <c r="BR13" s="1436"/>
      <c r="BS13" s="1436"/>
      <c r="BT13" s="1436"/>
      <c r="BU13" s="1436"/>
      <c r="BV13" s="1436"/>
      <c r="BW13" s="57"/>
      <c r="BX13" s="57"/>
      <c r="BY13" s="57"/>
      <c r="CB13" s="57"/>
    </row>
    <row r="14" spans="1:80" ht="14.25" customHeight="1" x14ac:dyDescent="0.15">
      <c r="A14" s="42"/>
      <c r="B14" s="58"/>
      <c r="C14" s="59"/>
      <c r="D14" s="59"/>
      <c r="E14" s="59"/>
      <c r="F14" s="59"/>
      <c r="G14" s="1458" t="s">
        <v>406</v>
      </c>
      <c r="H14" s="1458"/>
      <c r="I14" s="1458"/>
      <c r="J14" s="1458"/>
      <c r="K14" s="1458"/>
      <c r="L14" s="1458"/>
      <c r="M14" s="1497"/>
      <c r="N14" s="1498"/>
      <c r="O14" s="1544"/>
      <c r="P14" s="1545"/>
      <c r="Q14" s="1545"/>
      <c r="R14" s="1531"/>
      <c r="S14" s="1462"/>
      <c r="T14" s="1463"/>
      <c r="U14" s="1463"/>
      <c r="V14" s="1464"/>
      <c r="W14" s="1468"/>
      <c r="X14" s="1439"/>
      <c r="Y14" s="1439"/>
      <c r="Z14" s="1439"/>
      <c r="AA14" s="1437" t="s">
        <v>407</v>
      </c>
      <c r="AB14" s="1450"/>
      <c r="AC14" s="1472" t="s">
        <v>408</v>
      </c>
      <c r="AD14" s="1473"/>
      <c r="AE14" s="1473"/>
      <c r="AF14" s="1473"/>
      <c r="AG14" s="1473"/>
      <c r="AH14" s="1474"/>
      <c r="AI14" s="1539"/>
      <c r="AJ14" s="1540"/>
      <c r="AK14" s="1540"/>
      <c r="AL14" s="1541"/>
      <c r="AM14" s="1538"/>
      <c r="AN14" s="1538"/>
      <c r="AO14" s="1538"/>
      <c r="AP14" s="1538"/>
      <c r="AQ14" s="1538"/>
      <c r="AR14" s="56"/>
      <c r="AS14" s="35"/>
      <c r="BK14" s="1455"/>
      <c r="BL14" s="1455"/>
      <c r="BM14" s="1455"/>
      <c r="BN14" s="1455"/>
      <c r="BO14" s="1455"/>
      <c r="BP14" s="1455"/>
      <c r="BQ14" s="1436"/>
      <c r="BR14" s="1436"/>
      <c r="BS14" s="1436"/>
      <c r="BT14" s="1436"/>
      <c r="BU14" s="1436"/>
      <c r="BV14" s="1436"/>
      <c r="BW14" s="57"/>
      <c r="BX14" s="57"/>
      <c r="BY14" s="57"/>
      <c r="CB14" s="57"/>
    </row>
    <row r="15" spans="1:80" ht="14.25" customHeight="1" x14ac:dyDescent="0.15">
      <c r="A15" s="42"/>
      <c r="B15" s="58"/>
      <c r="C15" s="59"/>
      <c r="D15" s="59"/>
      <c r="E15" s="59"/>
      <c r="F15" s="60"/>
      <c r="G15" s="1458"/>
      <c r="H15" s="1458"/>
      <c r="I15" s="1458"/>
      <c r="J15" s="1458"/>
      <c r="K15" s="1458"/>
      <c r="L15" s="1458"/>
      <c r="M15" s="1499"/>
      <c r="N15" s="1500"/>
      <c r="O15" s="1504"/>
      <c r="P15" s="1505"/>
      <c r="Q15" s="1505"/>
      <c r="R15" s="1506"/>
      <c r="S15" s="1497"/>
      <c r="T15" s="1524"/>
      <c r="U15" s="1524"/>
      <c r="V15" s="1498"/>
      <c r="W15" s="1539"/>
      <c r="X15" s="1540"/>
      <c r="Y15" s="1540"/>
      <c r="Z15" s="1540"/>
      <c r="AA15" s="1495"/>
      <c r="AB15" s="1496"/>
      <c r="AC15" s="1472" t="s">
        <v>409</v>
      </c>
      <c r="AD15" s="1473"/>
      <c r="AE15" s="1473"/>
      <c r="AF15" s="1473"/>
      <c r="AG15" s="1473"/>
      <c r="AH15" s="1474"/>
      <c r="AI15" s="1468"/>
      <c r="AJ15" s="1439"/>
      <c r="AK15" s="1439"/>
      <c r="AL15" s="1526"/>
      <c r="AM15" s="1460"/>
      <c r="AN15" s="1460"/>
      <c r="AO15" s="1460"/>
      <c r="AP15" s="1460"/>
      <c r="AQ15" s="1460"/>
      <c r="AR15" s="56"/>
      <c r="AS15" s="35"/>
      <c r="BK15" s="1436"/>
      <c r="BL15" s="1436"/>
      <c r="BM15" s="1436"/>
      <c r="BN15" s="1436"/>
      <c r="BO15" s="1436"/>
      <c r="BP15" s="1436"/>
      <c r="BQ15" s="1436"/>
      <c r="BR15" s="1436"/>
      <c r="BS15" s="1436"/>
      <c r="BT15" s="1436"/>
      <c r="BU15" s="1436"/>
      <c r="BV15" s="1436"/>
      <c r="BW15" s="57"/>
      <c r="BX15" s="57"/>
      <c r="BY15" s="57"/>
      <c r="CB15" s="57"/>
    </row>
    <row r="16" spans="1:80" ht="14.25" customHeight="1" x14ac:dyDescent="0.15">
      <c r="A16" s="42"/>
      <c r="B16" s="58"/>
      <c r="C16" s="59"/>
      <c r="D16" s="59"/>
      <c r="E16" s="59"/>
      <c r="F16" s="60"/>
      <c r="G16" s="1458"/>
      <c r="H16" s="1458"/>
      <c r="I16" s="1458"/>
      <c r="J16" s="1458"/>
      <c r="K16" s="1458"/>
      <c r="L16" s="1458"/>
      <c r="M16" s="1501"/>
      <c r="N16" s="1502"/>
      <c r="O16" s="1507"/>
      <c r="P16" s="1508"/>
      <c r="Q16" s="1508"/>
      <c r="R16" s="1509"/>
      <c r="S16" s="1501"/>
      <c r="T16" s="1525"/>
      <c r="U16" s="1525"/>
      <c r="V16" s="1502"/>
      <c r="W16" s="1469"/>
      <c r="X16" s="1440"/>
      <c r="Y16" s="1440"/>
      <c r="Z16" s="1440"/>
      <c r="AA16" s="1438"/>
      <c r="AB16" s="1451"/>
      <c r="AC16" s="1472" t="s">
        <v>410</v>
      </c>
      <c r="AD16" s="1473"/>
      <c r="AE16" s="1473"/>
      <c r="AF16" s="1473"/>
      <c r="AG16" s="1473"/>
      <c r="AH16" s="1474"/>
      <c r="AI16" s="1444"/>
      <c r="AJ16" s="1445"/>
      <c r="AK16" s="1445"/>
      <c r="AL16" s="1446"/>
      <c r="AM16" s="1460"/>
      <c r="AN16" s="1460"/>
      <c r="AO16" s="1460"/>
      <c r="AP16" s="1460"/>
      <c r="AQ16" s="1460"/>
      <c r="AR16" s="56"/>
      <c r="AS16" s="35"/>
      <c r="BK16" s="1436"/>
      <c r="BL16" s="1436"/>
      <c r="BM16" s="1436"/>
      <c r="BN16" s="1436"/>
      <c r="BO16" s="1436"/>
      <c r="BP16" s="1436"/>
      <c r="BQ16" s="1456"/>
      <c r="BR16" s="1456"/>
      <c r="BS16" s="1456"/>
      <c r="BT16" s="1456"/>
      <c r="BU16" s="1456"/>
      <c r="BV16" s="1456"/>
    </row>
    <row r="17" spans="1:80" ht="14.25" customHeight="1" x14ac:dyDescent="0.15">
      <c r="A17" s="42"/>
      <c r="B17" s="58"/>
      <c r="C17" s="59"/>
      <c r="D17" s="59"/>
      <c r="E17" s="59"/>
      <c r="F17" s="60"/>
      <c r="G17" s="1461" t="s">
        <v>411</v>
      </c>
      <c r="H17" s="1437"/>
      <c r="I17" s="1437"/>
      <c r="J17" s="1437"/>
      <c r="K17" s="1437"/>
      <c r="L17" s="1450"/>
      <c r="M17" s="1461"/>
      <c r="N17" s="1450"/>
      <c r="O17" s="1504"/>
      <c r="P17" s="1505"/>
      <c r="Q17" s="1505"/>
      <c r="R17" s="1506"/>
      <c r="S17" s="1497"/>
      <c r="T17" s="1524"/>
      <c r="U17" s="1524"/>
      <c r="V17" s="1498"/>
      <c r="W17" s="1468"/>
      <c r="X17" s="1439"/>
      <c r="Y17" s="1439"/>
      <c r="Z17" s="1439"/>
      <c r="AA17" s="1437" t="s">
        <v>412</v>
      </c>
      <c r="AB17" s="1450"/>
      <c r="AC17" s="1461" t="s">
        <v>413</v>
      </c>
      <c r="AD17" s="1437"/>
      <c r="AE17" s="1437"/>
      <c r="AF17" s="1437"/>
      <c r="AG17" s="1437"/>
      <c r="AH17" s="1437"/>
      <c r="AI17" s="1468"/>
      <c r="AJ17" s="1439"/>
      <c r="AK17" s="1439"/>
      <c r="AL17" s="1439"/>
      <c r="AM17" s="1437" t="s">
        <v>401</v>
      </c>
      <c r="AN17" s="1439"/>
      <c r="AO17" s="1439"/>
      <c r="AP17" s="1439"/>
      <c r="AQ17" s="1450" t="s">
        <v>301</v>
      </c>
      <c r="AR17" s="56"/>
      <c r="AS17" s="35"/>
      <c r="BK17" s="1436"/>
      <c r="BL17" s="1436"/>
      <c r="BM17" s="1436"/>
      <c r="BN17" s="1436"/>
      <c r="BO17" s="1436"/>
      <c r="BP17" s="1436"/>
      <c r="BQ17" s="1436"/>
      <c r="BR17" s="1436"/>
      <c r="BS17" s="1436"/>
      <c r="BT17" s="1436"/>
      <c r="BU17" s="1436"/>
      <c r="BV17" s="1436"/>
    </row>
    <row r="18" spans="1:80" ht="14.25" customHeight="1" x14ac:dyDescent="0.15">
      <c r="A18" s="42"/>
      <c r="B18" s="58"/>
      <c r="C18" s="59"/>
      <c r="D18" s="59"/>
      <c r="E18" s="59"/>
      <c r="F18" s="60"/>
      <c r="G18" s="1467"/>
      <c r="H18" s="1438"/>
      <c r="I18" s="1438"/>
      <c r="J18" s="1438"/>
      <c r="K18" s="1438"/>
      <c r="L18" s="1451"/>
      <c r="M18" s="1467"/>
      <c r="N18" s="1451"/>
      <c r="O18" s="1507"/>
      <c r="P18" s="1508"/>
      <c r="Q18" s="1508"/>
      <c r="R18" s="1509"/>
      <c r="S18" s="1501"/>
      <c r="T18" s="1525"/>
      <c r="U18" s="1525"/>
      <c r="V18" s="1502"/>
      <c r="W18" s="1469"/>
      <c r="X18" s="1440"/>
      <c r="Y18" s="1440"/>
      <c r="Z18" s="1440"/>
      <c r="AA18" s="1438"/>
      <c r="AB18" s="1451"/>
      <c r="AC18" s="1467"/>
      <c r="AD18" s="1438"/>
      <c r="AE18" s="1438"/>
      <c r="AF18" s="1438"/>
      <c r="AG18" s="1438"/>
      <c r="AH18" s="1438"/>
      <c r="AI18" s="1469"/>
      <c r="AJ18" s="1440"/>
      <c r="AK18" s="1440"/>
      <c r="AL18" s="1440"/>
      <c r="AM18" s="1438"/>
      <c r="AN18" s="1440"/>
      <c r="AO18" s="1440"/>
      <c r="AP18" s="1440"/>
      <c r="AQ18" s="1451"/>
      <c r="AR18" s="56"/>
      <c r="AS18" s="35"/>
      <c r="BK18" s="1436"/>
      <c r="BL18" s="1436"/>
      <c r="BM18" s="1436"/>
      <c r="BN18" s="1436"/>
      <c r="BO18" s="1436"/>
      <c r="BP18" s="1436"/>
      <c r="BQ18" s="1436"/>
      <c r="BR18" s="1436"/>
      <c r="BS18" s="1436"/>
      <c r="BT18" s="1436"/>
      <c r="BU18" s="1436"/>
      <c r="BV18" s="1436"/>
    </row>
    <row r="19" spans="1:80" ht="14.25" customHeight="1" x14ac:dyDescent="0.15">
      <c r="A19" s="42"/>
      <c r="B19" s="58"/>
      <c r="C19" s="59"/>
      <c r="D19" s="59"/>
      <c r="E19" s="59"/>
      <c r="F19" s="60"/>
      <c r="G19" s="1461" t="s">
        <v>414</v>
      </c>
      <c r="H19" s="1437"/>
      <c r="I19" s="1437"/>
      <c r="J19" s="1437"/>
      <c r="K19" s="1437"/>
      <c r="L19" s="1450"/>
      <c r="M19" s="1461"/>
      <c r="N19" s="1450"/>
      <c r="O19" s="1504"/>
      <c r="P19" s="1505"/>
      <c r="Q19" s="1505"/>
      <c r="R19" s="1506"/>
      <c r="S19" s="1497"/>
      <c r="T19" s="1524"/>
      <c r="U19" s="1524"/>
      <c r="V19" s="1498"/>
      <c r="W19" s="1468"/>
      <c r="X19" s="1439"/>
      <c r="Y19" s="1439"/>
      <c r="Z19" s="1439"/>
      <c r="AA19" s="1437" t="s">
        <v>324</v>
      </c>
      <c r="AB19" s="1450"/>
      <c r="AC19" s="1468"/>
      <c r="AD19" s="1439"/>
      <c r="AE19" s="1439"/>
      <c r="AF19" s="1439"/>
      <c r="AG19" s="1439"/>
      <c r="AH19" s="1439"/>
      <c r="AI19" s="1439"/>
      <c r="AJ19" s="1439"/>
      <c r="AK19" s="1439"/>
      <c r="AL19" s="1526"/>
      <c r="AM19" s="1524"/>
      <c r="AN19" s="1524"/>
      <c r="AO19" s="1524"/>
      <c r="AP19" s="1524"/>
      <c r="AQ19" s="1498"/>
      <c r="AR19" s="56"/>
      <c r="AS19" s="35"/>
      <c r="BK19" s="1436"/>
      <c r="BL19" s="1436"/>
      <c r="BM19" s="1436"/>
      <c r="BN19" s="1436"/>
      <c r="BO19" s="1436"/>
      <c r="BP19" s="1436"/>
      <c r="BQ19" s="1436"/>
      <c r="BR19" s="1436"/>
      <c r="BS19" s="1436"/>
      <c r="BT19" s="1436"/>
      <c r="BU19" s="1436"/>
      <c r="BV19" s="1436"/>
    </row>
    <row r="20" spans="1:80" ht="14.25" customHeight="1" x14ac:dyDescent="0.15">
      <c r="A20" s="42"/>
      <c r="B20" s="64"/>
      <c r="C20" s="65"/>
      <c r="D20" s="65"/>
      <c r="E20" s="65"/>
      <c r="F20" s="66"/>
      <c r="G20" s="1467"/>
      <c r="H20" s="1438"/>
      <c r="I20" s="1438"/>
      <c r="J20" s="1438"/>
      <c r="K20" s="1438"/>
      <c r="L20" s="1451"/>
      <c r="M20" s="1467"/>
      <c r="N20" s="1451"/>
      <c r="O20" s="1507"/>
      <c r="P20" s="1508"/>
      <c r="Q20" s="1508"/>
      <c r="R20" s="1509"/>
      <c r="S20" s="1501"/>
      <c r="T20" s="1525"/>
      <c r="U20" s="1525"/>
      <c r="V20" s="1502"/>
      <c r="W20" s="1469"/>
      <c r="X20" s="1440"/>
      <c r="Y20" s="1440"/>
      <c r="Z20" s="1440"/>
      <c r="AA20" s="1438"/>
      <c r="AB20" s="1451"/>
      <c r="AC20" s="1469"/>
      <c r="AD20" s="1440"/>
      <c r="AE20" s="1440"/>
      <c r="AF20" s="1440"/>
      <c r="AG20" s="1440"/>
      <c r="AH20" s="1440"/>
      <c r="AI20" s="1440"/>
      <c r="AJ20" s="1440"/>
      <c r="AK20" s="1440"/>
      <c r="AL20" s="1527"/>
      <c r="AM20" s="1525"/>
      <c r="AN20" s="1525"/>
      <c r="AO20" s="1525"/>
      <c r="AP20" s="1525"/>
      <c r="AQ20" s="1502"/>
      <c r="AR20" s="56"/>
      <c r="AS20" s="35"/>
      <c r="BK20" s="1436"/>
      <c r="BL20" s="1436"/>
      <c r="BM20" s="1436"/>
      <c r="BN20" s="1436"/>
      <c r="BO20" s="1436"/>
      <c r="BP20" s="1436"/>
      <c r="BQ20" s="1436"/>
      <c r="BR20" s="1436"/>
      <c r="BS20" s="1436"/>
      <c r="BT20" s="1436"/>
      <c r="BU20" s="1436"/>
      <c r="BV20" s="1436"/>
    </row>
    <row r="21" spans="1:80" ht="14.25" customHeight="1" x14ac:dyDescent="0.15">
      <c r="A21" s="42"/>
      <c r="B21" s="1488" t="s">
        <v>415</v>
      </c>
      <c r="C21" s="1475" t="s">
        <v>416</v>
      </c>
      <c r="D21" s="1476"/>
      <c r="E21" s="1476"/>
      <c r="F21" s="1489"/>
      <c r="G21" s="1437" t="s">
        <v>417</v>
      </c>
      <c r="H21" s="1437"/>
      <c r="I21" s="1437"/>
      <c r="J21" s="1437"/>
      <c r="K21" s="1437"/>
      <c r="L21" s="1450"/>
      <c r="M21" s="1494" t="s">
        <v>390</v>
      </c>
      <c r="N21" s="1496"/>
      <c r="O21" s="1494" t="s">
        <v>418</v>
      </c>
      <c r="P21" s="1495"/>
      <c r="Q21" s="1495"/>
      <c r="R21" s="1496"/>
      <c r="S21" s="1494" t="s">
        <v>419</v>
      </c>
      <c r="T21" s="1495"/>
      <c r="U21" s="1495"/>
      <c r="V21" s="1496"/>
      <c r="W21" s="1475" t="s">
        <v>420</v>
      </c>
      <c r="X21" s="1476"/>
      <c r="Y21" s="1489"/>
      <c r="Z21" s="1475" t="s">
        <v>421</v>
      </c>
      <c r="AA21" s="1476"/>
      <c r="AB21" s="1476"/>
      <c r="AC21" s="1476"/>
      <c r="AD21" s="1476"/>
      <c r="AE21" s="1476"/>
      <c r="AF21" s="1476"/>
      <c r="AG21" s="1476"/>
      <c r="AH21" s="1476"/>
      <c r="AI21" s="1476"/>
      <c r="AJ21" s="1476"/>
      <c r="AK21" s="1476"/>
      <c r="AL21" s="1476"/>
      <c r="AM21" s="1476"/>
      <c r="AN21" s="1476"/>
      <c r="AO21" s="1476"/>
      <c r="AP21" s="1476"/>
      <c r="AQ21" s="1489"/>
      <c r="AR21" s="56"/>
      <c r="AS21" s="35"/>
      <c r="BK21" s="1436"/>
      <c r="BL21" s="1436"/>
      <c r="BM21" s="1436"/>
      <c r="BN21" s="1436"/>
      <c r="BO21" s="1436"/>
      <c r="BP21" s="1436"/>
      <c r="BQ21" s="1436"/>
      <c r="BR21" s="1436"/>
      <c r="BS21" s="1436"/>
      <c r="BT21" s="1436"/>
      <c r="BU21" s="1436"/>
      <c r="BV21" s="1436"/>
    </row>
    <row r="22" spans="1:80" ht="20.25" customHeight="1" x14ac:dyDescent="0.15">
      <c r="A22" s="42"/>
      <c r="B22" s="1488"/>
      <c r="C22" s="67" t="s">
        <v>422</v>
      </c>
      <c r="D22" s="54"/>
      <c r="E22" s="54"/>
      <c r="F22" s="53"/>
      <c r="G22" s="1461" t="s">
        <v>423</v>
      </c>
      <c r="H22" s="1437"/>
      <c r="I22" s="1437"/>
      <c r="J22" s="1437"/>
      <c r="K22" s="1437"/>
      <c r="L22" s="1450"/>
      <c r="M22" s="1461" t="s">
        <v>424</v>
      </c>
      <c r="N22" s="1437"/>
      <c r="O22" s="1504"/>
      <c r="P22" s="1505"/>
      <c r="Q22" s="1505"/>
      <c r="R22" s="1506"/>
      <c r="S22" s="1504"/>
      <c r="T22" s="1505"/>
      <c r="U22" s="1505"/>
      <c r="V22" s="1506"/>
      <c r="W22" s="1481"/>
      <c r="X22" s="1482"/>
      <c r="Y22" s="1482"/>
      <c r="Z22" s="1453" t="s">
        <v>425</v>
      </c>
      <c r="AA22" s="1454"/>
      <c r="AB22" s="1441"/>
      <c r="AC22" s="1442"/>
      <c r="AD22" s="1442"/>
      <c r="AE22" s="1442"/>
      <c r="AF22" s="1442"/>
      <c r="AG22" s="1442"/>
      <c r="AH22" s="1443"/>
      <c r="AI22" s="1453" t="s">
        <v>426</v>
      </c>
      <c r="AJ22" s="1454"/>
      <c r="AK22" s="1441"/>
      <c r="AL22" s="1442"/>
      <c r="AM22" s="1442"/>
      <c r="AN22" s="1442"/>
      <c r="AO22" s="1442"/>
      <c r="AP22" s="1442"/>
      <c r="AQ22" s="1443"/>
      <c r="AR22" s="56"/>
      <c r="AS22" s="35"/>
      <c r="BK22" s="1436"/>
      <c r="BL22" s="1436"/>
      <c r="BM22" s="1436"/>
      <c r="BN22" s="1436"/>
      <c r="BO22" s="1436"/>
      <c r="BP22" s="1436"/>
      <c r="BQ22" s="1436"/>
      <c r="BR22" s="1436"/>
      <c r="BS22" s="1436"/>
      <c r="BT22" s="1436"/>
      <c r="BU22" s="1436"/>
      <c r="BV22" s="1436"/>
    </row>
    <row r="23" spans="1:80" ht="20.25" customHeight="1" x14ac:dyDescent="0.15">
      <c r="A23" s="42"/>
      <c r="B23" s="1488"/>
      <c r="C23" s="68" t="s">
        <v>427</v>
      </c>
      <c r="D23" s="61"/>
      <c r="E23" s="61"/>
      <c r="F23" s="62"/>
      <c r="G23" s="1467"/>
      <c r="H23" s="1438"/>
      <c r="I23" s="1438"/>
      <c r="J23" s="1438"/>
      <c r="K23" s="1438"/>
      <c r="L23" s="1451"/>
      <c r="M23" s="1467"/>
      <c r="N23" s="1438"/>
      <c r="O23" s="1507"/>
      <c r="P23" s="1508"/>
      <c r="Q23" s="1508"/>
      <c r="R23" s="1509"/>
      <c r="S23" s="1507"/>
      <c r="T23" s="1508"/>
      <c r="U23" s="1508"/>
      <c r="V23" s="1509"/>
      <c r="W23" s="1510"/>
      <c r="X23" s="1511"/>
      <c r="Y23" s="1511"/>
      <c r="Z23" s="1453" t="s">
        <v>428</v>
      </c>
      <c r="AA23" s="1454"/>
      <c r="AB23" s="1441"/>
      <c r="AC23" s="1442"/>
      <c r="AD23" s="1442"/>
      <c r="AE23" s="1442"/>
      <c r="AF23" s="1442"/>
      <c r="AG23" s="1442"/>
      <c r="AH23" s="1443"/>
      <c r="AI23" s="1444"/>
      <c r="AJ23" s="1445"/>
      <c r="AK23" s="1445"/>
      <c r="AL23" s="1445"/>
      <c r="AM23" s="1445"/>
      <c r="AN23" s="1445"/>
      <c r="AO23" s="1445"/>
      <c r="AP23" s="1445"/>
      <c r="AQ23" s="1446"/>
      <c r="AR23" s="56"/>
      <c r="AS23" s="35"/>
      <c r="BK23" s="1436"/>
      <c r="BL23" s="1436"/>
      <c r="BM23" s="1436"/>
      <c r="BN23" s="1436"/>
      <c r="BO23" s="1436"/>
      <c r="BP23" s="1436"/>
      <c r="BQ23" s="1436"/>
      <c r="BR23" s="1436"/>
      <c r="BS23" s="1436"/>
      <c r="BT23" s="1436"/>
      <c r="BU23" s="1436"/>
      <c r="BV23" s="1436"/>
    </row>
    <row r="24" spans="1:80" ht="20.25" customHeight="1" x14ac:dyDescent="0.15">
      <c r="A24" s="42"/>
      <c r="B24" s="1488"/>
      <c r="C24" s="67" t="s">
        <v>429</v>
      </c>
      <c r="D24" s="69"/>
      <c r="E24" s="69"/>
      <c r="F24" s="70"/>
      <c r="G24" s="1461" t="s">
        <v>430</v>
      </c>
      <c r="H24" s="1437"/>
      <c r="I24" s="1437"/>
      <c r="J24" s="1437"/>
      <c r="K24" s="1437"/>
      <c r="L24" s="1450"/>
      <c r="M24" s="1461" t="s">
        <v>424</v>
      </c>
      <c r="N24" s="1450"/>
      <c r="O24" s="1504"/>
      <c r="P24" s="1505"/>
      <c r="Q24" s="1505"/>
      <c r="R24" s="1506"/>
      <c r="S24" s="1504"/>
      <c r="T24" s="1505"/>
      <c r="U24" s="1505"/>
      <c r="V24" s="1506"/>
      <c r="W24" s="1481"/>
      <c r="X24" s="1482"/>
      <c r="Y24" s="1482"/>
      <c r="Z24" s="1453" t="s">
        <v>431</v>
      </c>
      <c r="AA24" s="1477"/>
      <c r="AB24" s="1441"/>
      <c r="AC24" s="1442"/>
      <c r="AD24" s="1442"/>
      <c r="AE24" s="1442"/>
      <c r="AF24" s="1442"/>
      <c r="AG24" s="1442"/>
      <c r="AH24" s="1443"/>
      <c r="AI24" s="1452" t="s">
        <v>431</v>
      </c>
      <c r="AJ24" s="1452"/>
      <c r="AK24" s="1441"/>
      <c r="AL24" s="1442"/>
      <c r="AM24" s="1442"/>
      <c r="AN24" s="1442"/>
      <c r="AO24" s="1442"/>
      <c r="AP24" s="1442"/>
      <c r="AQ24" s="1443"/>
      <c r="AR24" s="56"/>
      <c r="AS24" s="35"/>
      <c r="BK24" s="1436"/>
      <c r="BL24" s="1436"/>
      <c r="BM24" s="1436"/>
      <c r="BN24" s="1436"/>
      <c r="BO24" s="1436"/>
      <c r="BP24" s="1436"/>
      <c r="BQ24" s="1436"/>
      <c r="BR24" s="1436"/>
      <c r="BS24" s="1436"/>
      <c r="BT24" s="1436"/>
      <c r="BU24" s="1436"/>
      <c r="BV24" s="1436"/>
    </row>
    <row r="25" spans="1:80" ht="20.25" customHeight="1" x14ac:dyDescent="0.15">
      <c r="A25" s="42"/>
      <c r="B25" s="1488"/>
      <c r="C25" s="68" t="s">
        <v>432</v>
      </c>
      <c r="D25" s="71"/>
      <c r="E25" s="71"/>
      <c r="F25" s="72"/>
      <c r="G25" s="1467"/>
      <c r="H25" s="1438"/>
      <c r="I25" s="1438"/>
      <c r="J25" s="1438"/>
      <c r="K25" s="1438"/>
      <c r="L25" s="1451"/>
      <c r="M25" s="1467"/>
      <c r="N25" s="1451"/>
      <c r="O25" s="1507"/>
      <c r="P25" s="1508"/>
      <c r="Q25" s="1508"/>
      <c r="R25" s="1509"/>
      <c r="S25" s="1507"/>
      <c r="T25" s="1508"/>
      <c r="U25" s="1508"/>
      <c r="V25" s="1509"/>
      <c r="W25" s="1510"/>
      <c r="X25" s="1511"/>
      <c r="Y25" s="1511"/>
      <c r="Z25" s="1453" t="s">
        <v>431</v>
      </c>
      <c r="AA25" s="1477"/>
      <c r="AB25" s="1441"/>
      <c r="AC25" s="1442"/>
      <c r="AD25" s="1442"/>
      <c r="AE25" s="1442"/>
      <c r="AF25" s="1442"/>
      <c r="AG25" s="1442"/>
      <c r="AH25" s="1443"/>
      <c r="AI25" s="1444"/>
      <c r="AJ25" s="1445"/>
      <c r="AK25" s="1445"/>
      <c r="AL25" s="1445"/>
      <c r="AM25" s="1445"/>
      <c r="AN25" s="1445"/>
      <c r="AO25" s="1445"/>
      <c r="AP25" s="1445"/>
      <c r="AQ25" s="1446"/>
      <c r="AR25" s="56"/>
      <c r="AS25" s="35"/>
      <c r="BK25" s="1436"/>
      <c r="BL25" s="1436"/>
      <c r="BM25" s="1436"/>
      <c r="BN25" s="1436"/>
      <c r="BO25" s="1436"/>
      <c r="BP25" s="1436"/>
      <c r="BQ25" s="1436"/>
      <c r="BR25" s="1436"/>
      <c r="BS25" s="1436"/>
      <c r="BT25" s="1436"/>
      <c r="BU25" s="1436"/>
      <c r="BV25" s="1436"/>
    </row>
    <row r="26" spans="1:80" ht="20.25" customHeight="1" x14ac:dyDescent="0.15">
      <c r="A26" s="42"/>
      <c r="B26" s="1488"/>
      <c r="C26" s="67" t="s">
        <v>433</v>
      </c>
      <c r="D26" s="69"/>
      <c r="E26" s="69"/>
      <c r="F26" s="70"/>
      <c r="G26" s="1461" t="s">
        <v>434</v>
      </c>
      <c r="H26" s="1437"/>
      <c r="I26" s="1437"/>
      <c r="J26" s="1437"/>
      <c r="K26" s="1437"/>
      <c r="L26" s="1450"/>
      <c r="M26" s="1460"/>
      <c r="N26" s="1460"/>
      <c r="O26" s="1531"/>
      <c r="P26" s="1532"/>
      <c r="Q26" s="1532"/>
      <c r="R26" s="1532"/>
      <c r="S26" s="1460"/>
      <c r="T26" s="1460"/>
      <c r="U26" s="1460"/>
      <c r="V26" s="1460"/>
      <c r="W26" s="1537"/>
      <c r="X26" s="1537"/>
      <c r="Y26" s="1537"/>
      <c r="Z26" s="1453" t="s">
        <v>431</v>
      </c>
      <c r="AA26" s="1477"/>
      <c r="AB26" s="1441"/>
      <c r="AC26" s="1442"/>
      <c r="AD26" s="1442"/>
      <c r="AE26" s="1442"/>
      <c r="AF26" s="1442"/>
      <c r="AG26" s="1442"/>
      <c r="AH26" s="1443"/>
      <c r="AI26" s="1452" t="s">
        <v>428</v>
      </c>
      <c r="AJ26" s="1452"/>
      <c r="AK26" s="1441"/>
      <c r="AL26" s="1442"/>
      <c r="AM26" s="1442"/>
      <c r="AN26" s="1442"/>
      <c r="AO26" s="1442"/>
      <c r="AP26" s="1442"/>
      <c r="AQ26" s="1443"/>
      <c r="AR26" s="56"/>
      <c r="AS26" s="35"/>
      <c r="BJ26" s="57"/>
      <c r="BK26" s="1436"/>
      <c r="BL26" s="1436"/>
      <c r="BM26" s="1436"/>
      <c r="BN26" s="1436"/>
      <c r="BO26" s="1436"/>
      <c r="BP26" s="1436"/>
      <c r="BQ26" s="1436"/>
      <c r="BR26" s="1436"/>
      <c r="BS26" s="1436"/>
      <c r="BT26" s="1436"/>
      <c r="BU26" s="1436"/>
      <c r="BV26" s="1436"/>
      <c r="BW26" s="57"/>
      <c r="BX26" s="57"/>
      <c r="BY26" s="57"/>
      <c r="CB26" s="57"/>
    </row>
    <row r="27" spans="1:80" ht="20.25" customHeight="1" x14ac:dyDescent="0.15">
      <c r="A27" s="42"/>
      <c r="B27" s="1488"/>
      <c r="C27" s="73" t="s">
        <v>435</v>
      </c>
      <c r="D27" s="74"/>
      <c r="E27" s="74"/>
      <c r="F27" s="75"/>
      <c r="G27" s="1494"/>
      <c r="H27" s="1495"/>
      <c r="I27" s="1495"/>
      <c r="J27" s="1495"/>
      <c r="K27" s="1495"/>
      <c r="L27" s="1496"/>
      <c r="M27" s="1460"/>
      <c r="N27" s="1460"/>
      <c r="O27" s="1531"/>
      <c r="P27" s="1532"/>
      <c r="Q27" s="1532"/>
      <c r="R27" s="1532"/>
      <c r="S27" s="1460"/>
      <c r="T27" s="1460"/>
      <c r="U27" s="1460"/>
      <c r="V27" s="1460"/>
      <c r="W27" s="1537"/>
      <c r="X27" s="1537"/>
      <c r="Y27" s="1537"/>
      <c r="Z27" s="1453" t="s">
        <v>431</v>
      </c>
      <c r="AA27" s="1477"/>
      <c r="AB27" s="1441"/>
      <c r="AC27" s="1442"/>
      <c r="AD27" s="1442"/>
      <c r="AE27" s="1442"/>
      <c r="AF27" s="1442"/>
      <c r="AG27" s="1442"/>
      <c r="AH27" s="1443"/>
      <c r="AI27" s="1529" t="s">
        <v>428</v>
      </c>
      <c r="AJ27" s="1530"/>
      <c r="AK27" s="1441"/>
      <c r="AL27" s="1442"/>
      <c r="AM27" s="1442"/>
      <c r="AN27" s="1442"/>
      <c r="AO27" s="1442"/>
      <c r="AP27" s="1442"/>
      <c r="AQ27" s="1443"/>
      <c r="AR27" s="56"/>
      <c r="AS27" s="35"/>
      <c r="BK27" s="1436"/>
      <c r="BL27" s="1436"/>
      <c r="BM27" s="1436"/>
      <c r="BN27" s="1436"/>
      <c r="BO27" s="1436"/>
      <c r="BP27" s="1436"/>
      <c r="BQ27" s="1436"/>
      <c r="BR27" s="1436"/>
      <c r="BS27" s="1436"/>
      <c r="BT27" s="1436"/>
      <c r="BU27" s="1436"/>
      <c r="BV27" s="1436"/>
    </row>
    <row r="28" spans="1:80" ht="15" customHeight="1" x14ac:dyDescent="0.15">
      <c r="A28" s="42"/>
      <c r="B28" s="1488"/>
      <c r="C28" s="73"/>
      <c r="D28" s="74"/>
      <c r="E28" s="74"/>
      <c r="F28" s="75"/>
      <c r="G28" s="1467"/>
      <c r="H28" s="1438"/>
      <c r="I28" s="1438"/>
      <c r="J28" s="1438"/>
      <c r="K28" s="1438"/>
      <c r="L28" s="1451"/>
      <c r="M28" s="1460"/>
      <c r="N28" s="1460"/>
      <c r="O28" s="1477"/>
      <c r="P28" s="1477"/>
      <c r="Q28" s="1477"/>
      <c r="R28" s="1477"/>
      <c r="S28" s="1477"/>
      <c r="T28" s="1477"/>
      <c r="U28" s="1477"/>
      <c r="V28" s="1477"/>
      <c r="W28" s="1477"/>
      <c r="X28" s="1477"/>
      <c r="Y28" s="1454"/>
      <c r="Z28" s="1453" t="s">
        <v>83</v>
      </c>
      <c r="AA28" s="1454"/>
      <c r="AB28" s="1447"/>
      <c r="AC28" s="1448"/>
      <c r="AD28" s="1448"/>
      <c r="AE28" s="1448"/>
      <c r="AF28" s="1448"/>
      <c r="AG28" s="1448"/>
      <c r="AH28" s="1448"/>
      <c r="AI28" s="1448"/>
      <c r="AJ28" s="1448"/>
      <c r="AK28" s="1448"/>
      <c r="AL28" s="1448"/>
      <c r="AM28" s="1448"/>
      <c r="AN28" s="1448"/>
      <c r="AO28" s="1448"/>
      <c r="AP28" s="1448"/>
      <c r="AQ28" s="1449"/>
      <c r="AR28" s="56"/>
      <c r="AS28" s="35"/>
      <c r="BK28" s="1436"/>
      <c r="BL28" s="1436"/>
      <c r="BM28" s="1436"/>
      <c r="BN28" s="1436"/>
      <c r="BO28" s="1436"/>
      <c r="BP28" s="1436"/>
      <c r="BQ28" s="1436"/>
      <c r="BR28" s="1436"/>
      <c r="BS28" s="1436"/>
      <c r="BT28" s="1436"/>
      <c r="BU28" s="1436"/>
      <c r="BV28" s="1436"/>
    </row>
    <row r="29" spans="1:80" ht="20.25" customHeight="1" x14ac:dyDescent="0.15">
      <c r="A29" s="42"/>
      <c r="B29" s="1488"/>
      <c r="C29" s="67" t="s">
        <v>436</v>
      </c>
      <c r="D29" s="69"/>
      <c r="E29" s="69"/>
      <c r="F29" s="70"/>
      <c r="G29" s="1461" t="s">
        <v>437</v>
      </c>
      <c r="H29" s="1437"/>
      <c r="I29" s="1437"/>
      <c r="J29" s="1437"/>
      <c r="K29" s="1437"/>
      <c r="L29" s="1450"/>
      <c r="M29" s="1497"/>
      <c r="N29" s="1498"/>
      <c r="O29" s="1504"/>
      <c r="P29" s="1505"/>
      <c r="Q29" s="1505"/>
      <c r="R29" s="1506"/>
      <c r="S29" s="1504"/>
      <c r="T29" s="1505"/>
      <c r="U29" s="1505"/>
      <c r="V29" s="1506"/>
      <c r="W29" s="1481"/>
      <c r="X29" s="1482"/>
      <c r="Y29" s="1482"/>
      <c r="Z29" s="1452" t="s">
        <v>425</v>
      </c>
      <c r="AA29" s="1452"/>
      <c r="AB29" s="1441"/>
      <c r="AC29" s="1442"/>
      <c r="AD29" s="1442"/>
      <c r="AE29" s="1442"/>
      <c r="AF29" s="1442"/>
      <c r="AG29" s="1442"/>
      <c r="AH29" s="1443"/>
      <c r="AI29" s="1452" t="s">
        <v>428</v>
      </c>
      <c r="AJ29" s="1452"/>
      <c r="AK29" s="1441"/>
      <c r="AL29" s="1442"/>
      <c r="AM29" s="1442"/>
      <c r="AN29" s="1442"/>
      <c r="AO29" s="1442"/>
      <c r="AP29" s="1442"/>
      <c r="AQ29" s="1443"/>
      <c r="AR29" s="56"/>
      <c r="AS29" s="35"/>
      <c r="BK29" s="1436"/>
      <c r="BL29" s="1436"/>
      <c r="BM29" s="1436"/>
      <c r="BN29" s="1436"/>
      <c r="BO29" s="1436"/>
      <c r="BP29" s="1436"/>
      <c r="BQ29" s="1436"/>
      <c r="BR29" s="1436"/>
      <c r="BS29" s="1436"/>
      <c r="BT29" s="1436"/>
      <c r="BU29" s="1436"/>
      <c r="BV29" s="1436"/>
    </row>
    <row r="30" spans="1:80" ht="20.25" customHeight="1" x14ac:dyDescent="0.15">
      <c r="A30" s="42"/>
      <c r="B30" s="1488"/>
      <c r="C30" s="73"/>
      <c r="D30" s="74"/>
      <c r="E30" s="74"/>
      <c r="F30" s="75"/>
      <c r="G30" s="1494"/>
      <c r="H30" s="1495"/>
      <c r="I30" s="1495"/>
      <c r="J30" s="1495"/>
      <c r="K30" s="1495"/>
      <c r="L30" s="1496"/>
      <c r="M30" s="1499"/>
      <c r="N30" s="1500"/>
      <c r="O30" s="1507"/>
      <c r="P30" s="1508"/>
      <c r="Q30" s="1508"/>
      <c r="R30" s="1509"/>
      <c r="S30" s="1507"/>
      <c r="T30" s="1508"/>
      <c r="U30" s="1508"/>
      <c r="V30" s="1509"/>
      <c r="W30" s="1510"/>
      <c r="X30" s="1511"/>
      <c r="Y30" s="1511"/>
      <c r="Z30" s="1452" t="s">
        <v>431</v>
      </c>
      <c r="AA30" s="1452"/>
      <c r="AB30" s="1441"/>
      <c r="AC30" s="1442"/>
      <c r="AD30" s="1442"/>
      <c r="AE30" s="1442"/>
      <c r="AF30" s="1442"/>
      <c r="AG30" s="1442"/>
      <c r="AH30" s="1443"/>
      <c r="AI30" s="1528"/>
      <c r="AJ30" s="1470"/>
      <c r="AK30" s="1470"/>
      <c r="AL30" s="1470"/>
      <c r="AM30" s="1470"/>
      <c r="AN30" s="1470"/>
      <c r="AO30" s="1470"/>
      <c r="AP30" s="1470"/>
      <c r="AQ30" s="1471"/>
      <c r="AR30" s="56"/>
      <c r="AS30" s="35"/>
    </row>
    <row r="31" spans="1:80" ht="15" customHeight="1" x14ac:dyDescent="0.15">
      <c r="A31" s="42"/>
      <c r="B31" s="1488"/>
      <c r="C31" s="73"/>
      <c r="D31" s="74"/>
      <c r="E31" s="74"/>
      <c r="F31" s="75"/>
      <c r="G31" s="1494"/>
      <c r="H31" s="1495"/>
      <c r="I31" s="1495"/>
      <c r="J31" s="1495"/>
      <c r="K31" s="1495"/>
      <c r="L31" s="1496"/>
      <c r="M31" s="1499"/>
      <c r="N31" s="1500"/>
      <c r="O31" s="1475"/>
      <c r="P31" s="1476"/>
      <c r="Q31" s="1476"/>
      <c r="R31" s="1476"/>
      <c r="S31" s="1476"/>
      <c r="T31" s="1476"/>
      <c r="U31" s="1476"/>
      <c r="V31" s="1476"/>
      <c r="W31" s="1476"/>
      <c r="X31" s="1476"/>
      <c r="Y31" s="1489"/>
      <c r="Z31" s="1453" t="s">
        <v>83</v>
      </c>
      <c r="AA31" s="1454"/>
      <c r="AB31" s="1447"/>
      <c r="AC31" s="1448"/>
      <c r="AD31" s="1448"/>
      <c r="AE31" s="1448"/>
      <c r="AF31" s="1448"/>
      <c r="AG31" s="1448"/>
      <c r="AH31" s="1448"/>
      <c r="AI31" s="1554"/>
      <c r="AJ31" s="1554"/>
      <c r="AK31" s="1448"/>
      <c r="AL31" s="1448"/>
      <c r="AM31" s="1448"/>
      <c r="AN31" s="1448"/>
      <c r="AO31" s="1448"/>
      <c r="AP31" s="1448"/>
      <c r="AQ31" s="1449"/>
      <c r="AR31" s="56"/>
      <c r="AS31" s="35"/>
    </row>
    <row r="32" spans="1:80" ht="20.25" customHeight="1" x14ac:dyDescent="0.15">
      <c r="A32" s="42"/>
      <c r="B32" s="1488"/>
      <c r="C32" s="73" t="s">
        <v>438</v>
      </c>
      <c r="D32" s="74"/>
      <c r="E32" s="74"/>
      <c r="F32" s="75"/>
      <c r="G32" s="1494"/>
      <c r="H32" s="1495"/>
      <c r="I32" s="1495"/>
      <c r="J32" s="1495"/>
      <c r="K32" s="1495"/>
      <c r="L32" s="1496"/>
      <c r="M32" s="1499"/>
      <c r="N32" s="1500"/>
      <c r="O32" s="1504"/>
      <c r="P32" s="1505"/>
      <c r="Q32" s="1505"/>
      <c r="R32" s="1506"/>
      <c r="S32" s="1504"/>
      <c r="T32" s="1505"/>
      <c r="U32" s="1505"/>
      <c r="V32" s="1506"/>
      <c r="W32" s="1481"/>
      <c r="X32" s="1482"/>
      <c r="Y32" s="1482"/>
      <c r="Z32" s="1452" t="s">
        <v>425</v>
      </c>
      <c r="AA32" s="1452"/>
      <c r="AB32" s="1441"/>
      <c r="AC32" s="1442"/>
      <c r="AD32" s="1442"/>
      <c r="AE32" s="1442"/>
      <c r="AF32" s="1442"/>
      <c r="AG32" s="1442"/>
      <c r="AH32" s="1443"/>
      <c r="AI32" s="1452" t="s">
        <v>428</v>
      </c>
      <c r="AJ32" s="1452"/>
      <c r="AK32" s="1441"/>
      <c r="AL32" s="1442"/>
      <c r="AM32" s="1442"/>
      <c r="AN32" s="1442"/>
      <c r="AO32" s="1442"/>
      <c r="AP32" s="1442"/>
      <c r="AQ32" s="1443"/>
      <c r="AR32" s="56"/>
      <c r="AS32" s="35"/>
      <c r="BJ32" s="57"/>
      <c r="BK32" s="1436"/>
      <c r="BL32" s="1436"/>
      <c r="BM32" s="1436"/>
      <c r="BN32" s="1436"/>
      <c r="BO32" s="1436"/>
      <c r="BP32" s="1436"/>
      <c r="BQ32" s="1436"/>
      <c r="BR32" s="1436"/>
      <c r="BS32" s="1436"/>
      <c r="BT32" s="1436"/>
      <c r="BU32" s="1436"/>
      <c r="BV32" s="1436"/>
    </row>
    <row r="33" spans="1:78" ht="20.25" customHeight="1" x14ac:dyDescent="0.15">
      <c r="A33" s="42"/>
      <c r="B33" s="1488"/>
      <c r="C33" s="73"/>
      <c r="D33" s="74"/>
      <c r="E33" s="74"/>
      <c r="F33" s="75"/>
      <c r="G33" s="1494"/>
      <c r="H33" s="1495"/>
      <c r="I33" s="1495"/>
      <c r="J33" s="1495"/>
      <c r="K33" s="1495"/>
      <c r="L33" s="1496"/>
      <c r="M33" s="1499"/>
      <c r="N33" s="1500"/>
      <c r="O33" s="1507"/>
      <c r="P33" s="1508"/>
      <c r="Q33" s="1508"/>
      <c r="R33" s="1509"/>
      <c r="S33" s="1507"/>
      <c r="T33" s="1508"/>
      <c r="U33" s="1508"/>
      <c r="V33" s="1509"/>
      <c r="W33" s="1510"/>
      <c r="X33" s="1511"/>
      <c r="Y33" s="1511"/>
      <c r="Z33" s="1452" t="s">
        <v>431</v>
      </c>
      <c r="AA33" s="1452"/>
      <c r="AB33" s="1441"/>
      <c r="AC33" s="1442"/>
      <c r="AD33" s="1442"/>
      <c r="AE33" s="1442"/>
      <c r="AF33" s="1442"/>
      <c r="AG33" s="1442"/>
      <c r="AH33" s="1443"/>
      <c r="AI33" s="1535"/>
      <c r="AJ33" s="1536"/>
      <c r="AK33" s="1470"/>
      <c r="AL33" s="1470"/>
      <c r="AM33" s="1470"/>
      <c r="AN33" s="1470"/>
      <c r="AO33" s="1470"/>
      <c r="AP33" s="1470"/>
      <c r="AQ33" s="1471"/>
      <c r="AR33" s="56"/>
      <c r="AS33" s="35"/>
      <c r="BK33" s="1436"/>
      <c r="BL33" s="1436"/>
      <c r="BM33" s="1436"/>
      <c r="BN33" s="1436"/>
      <c r="BO33" s="1436"/>
      <c r="BP33" s="1436"/>
      <c r="BQ33" s="1436"/>
      <c r="BR33" s="1436"/>
      <c r="BS33" s="1436"/>
      <c r="BT33" s="1436"/>
      <c r="BU33" s="1436"/>
      <c r="BV33" s="1436"/>
    </row>
    <row r="34" spans="1:78" ht="15" customHeight="1" x14ac:dyDescent="0.15">
      <c r="A34" s="42"/>
      <c r="B34" s="1488"/>
      <c r="C34" s="74"/>
      <c r="D34" s="74"/>
      <c r="E34" s="74"/>
      <c r="F34" s="75"/>
      <c r="G34" s="1467"/>
      <c r="H34" s="1438"/>
      <c r="I34" s="1438"/>
      <c r="J34" s="1438"/>
      <c r="K34" s="1438"/>
      <c r="L34" s="1451"/>
      <c r="M34" s="1501"/>
      <c r="N34" s="1502"/>
      <c r="O34" s="1475"/>
      <c r="P34" s="1476"/>
      <c r="Q34" s="1476"/>
      <c r="R34" s="1476"/>
      <c r="S34" s="1476"/>
      <c r="T34" s="1476"/>
      <c r="U34" s="1476"/>
      <c r="V34" s="1476"/>
      <c r="W34" s="1476"/>
      <c r="X34" s="1476"/>
      <c r="Y34" s="1489"/>
      <c r="Z34" s="1453" t="s">
        <v>83</v>
      </c>
      <c r="AA34" s="1454"/>
      <c r="AB34" s="1447"/>
      <c r="AC34" s="1448"/>
      <c r="AD34" s="1448"/>
      <c r="AE34" s="1448"/>
      <c r="AF34" s="1448"/>
      <c r="AG34" s="1448"/>
      <c r="AH34" s="1448"/>
      <c r="AI34" s="1448"/>
      <c r="AJ34" s="1448"/>
      <c r="AK34" s="1448"/>
      <c r="AL34" s="1448"/>
      <c r="AM34" s="1448"/>
      <c r="AN34" s="1448"/>
      <c r="AO34" s="1448"/>
      <c r="AP34" s="1448"/>
      <c r="AQ34" s="1449"/>
      <c r="AR34" s="56"/>
      <c r="AS34" s="35"/>
      <c r="BK34" s="1436"/>
      <c r="BL34" s="1436"/>
      <c r="BM34" s="1436"/>
      <c r="BN34" s="1436"/>
      <c r="BO34" s="1436"/>
      <c r="BP34" s="1436"/>
      <c r="BQ34" s="1436"/>
      <c r="BR34" s="1436"/>
      <c r="BS34" s="1436"/>
      <c r="BT34" s="1436"/>
      <c r="BU34" s="1436"/>
      <c r="BV34" s="1436"/>
    </row>
    <row r="35" spans="1:78" ht="20.25" customHeight="1" x14ac:dyDescent="0.15">
      <c r="A35" s="42"/>
      <c r="B35" s="1488"/>
      <c r="C35" s="69" t="s">
        <v>439</v>
      </c>
      <c r="D35" s="69"/>
      <c r="E35" s="69"/>
      <c r="F35" s="70"/>
      <c r="G35" s="1461" t="s">
        <v>440</v>
      </c>
      <c r="H35" s="1437"/>
      <c r="I35" s="1437"/>
      <c r="J35" s="1437"/>
      <c r="K35" s="1437"/>
      <c r="L35" s="1450"/>
      <c r="M35" s="1497"/>
      <c r="N35" s="1498"/>
      <c r="O35" s="1516"/>
      <c r="P35" s="1517"/>
      <c r="Q35" s="1517"/>
      <c r="R35" s="1518"/>
      <c r="S35" s="1521"/>
      <c r="T35" s="1522"/>
      <c r="U35" s="1522"/>
      <c r="V35" s="1523"/>
      <c r="W35" s="1519"/>
      <c r="X35" s="1520"/>
      <c r="Y35" s="1520"/>
      <c r="Z35" s="1479" t="s">
        <v>431</v>
      </c>
      <c r="AA35" s="1493"/>
      <c r="AB35" s="1483"/>
      <c r="AC35" s="1484"/>
      <c r="AD35" s="1484"/>
      <c r="AE35" s="1484"/>
      <c r="AF35" s="1484"/>
      <c r="AG35" s="1484"/>
      <c r="AH35" s="1485"/>
      <c r="AI35" s="1479" t="s">
        <v>428</v>
      </c>
      <c r="AJ35" s="1493"/>
      <c r="AK35" s="1483"/>
      <c r="AL35" s="1484"/>
      <c r="AM35" s="1484"/>
      <c r="AN35" s="1484"/>
      <c r="AO35" s="1484"/>
      <c r="AP35" s="1484"/>
      <c r="AQ35" s="1485"/>
      <c r="AR35" s="56"/>
      <c r="AS35" s="35"/>
      <c r="BK35" s="1436"/>
      <c r="BL35" s="1436"/>
      <c r="BM35" s="1436"/>
      <c r="BN35" s="1436"/>
      <c r="BO35" s="1436"/>
      <c r="BP35" s="1436"/>
      <c r="BQ35" s="1457"/>
      <c r="BR35" s="1436"/>
      <c r="BS35" s="1436"/>
      <c r="BT35" s="1436"/>
      <c r="BU35" s="1436"/>
      <c r="BV35" s="1436"/>
      <c r="BZ35" s="76"/>
    </row>
    <row r="36" spans="1:78" ht="20.25" customHeight="1" x14ac:dyDescent="0.15">
      <c r="A36" s="42"/>
      <c r="B36" s="1488"/>
      <c r="C36" s="74" t="s">
        <v>441</v>
      </c>
      <c r="D36" s="74"/>
      <c r="E36" s="74"/>
      <c r="F36" s="75"/>
      <c r="G36" s="1494"/>
      <c r="H36" s="1495"/>
      <c r="I36" s="1495"/>
      <c r="J36" s="1495"/>
      <c r="K36" s="1495"/>
      <c r="L36" s="1496"/>
      <c r="M36" s="1499"/>
      <c r="N36" s="1500"/>
      <c r="O36" s="1516"/>
      <c r="P36" s="1517"/>
      <c r="Q36" s="1517"/>
      <c r="R36" s="1518"/>
      <c r="S36" s="1521"/>
      <c r="T36" s="1522"/>
      <c r="U36" s="1522"/>
      <c r="V36" s="1523"/>
      <c r="W36" s="1519"/>
      <c r="X36" s="1520"/>
      <c r="Y36" s="1520"/>
      <c r="Z36" s="1479" t="s">
        <v>431</v>
      </c>
      <c r="AA36" s="1493"/>
      <c r="AB36" s="1483"/>
      <c r="AC36" s="1484"/>
      <c r="AD36" s="1484"/>
      <c r="AE36" s="1484"/>
      <c r="AF36" s="1484"/>
      <c r="AG36" s="1484"/>
      <c r="AH36" s="1485"/>
      <c r="AI36" s="1479" t="s">
        <v>428</v>
      </c>
      <c r="AJ36" s="1493"/>
      <c r="AK36" s="1483"/>
      <c r="AL36" s="1484"/>
      <c r="AM36" s="1484"/>
      <c r="AN36" s="1484"/>
      <c r="AO36" s="1484"/>
      <c r="AP36" s="1484"/>
      <c r="AQ36" s="1485"/>
      <c r="AR36" s="56"/>
      <c r="AS36" s="35"/>
      <c r="BK36" s="1436"/>
      <c r="BL36" s="1436"/>
      <c r="BM36" s="1436"/>
      <c r="BN36" s="1436"/>
      <c r="BO36" s="1436"/>
      <c r="BP36" s="1436"/>
      <c r="BQ36" s="1436"/>
      <c r="BR36" s="1436"/>
      <c r="BS36" s="1436"/>
      <c r="BT36" s="1436"/>
      <c r="BU36" s="1436"/>
      <c r="BV36" s="1436"/>
      <c r="BZ36" s="76"/>
    </row>
    <row r="37" spans="1:78" ht="15" customHeight="1" x14ac:dyDescent="0.15">
      <c r="A37" s="42"/>
      <c r="B37" s="1488"/>
      <c r="C37" s="74"/>
      <c r="D37" s="74"/>
      <c r="E37" s="74"/>
      <c r="F37" s="75"/>
      <c r="G37" s="1467"/>
      <c r="H37" s="1438"/>
      <c r="I37" s="1438"/>
      <c r="J37" s="1438"/>
      <c r="K37" s="1438"/>
      <c r="L37" s="1451"/>
      <c r="M37" s="1501"/>
      <c r="N37" s="1502"/>
      <c r="O37" s="1475"/>
      <c r="P37" s="1476"/>
      <c r="Q37" s="1476"/>
      <c r="R37" s="1476"/>
      <c r="S37" s="1476"/>
      <c r="T37" s="1476"/>
      <c r="U37" s="1476"/>
      <c r="V37" s="1476"/>
      <c r="W37" s="1476"/>
      <c r="X37" s="1476"/>
      <c r="Y37" s="1489"/>
      <c r="Z37" s="1452" t="s">
        <v>83</v>
      </c>
      <c r="AA37" s="1452"/>
      <c r="AB37" s="1447"/>
      <c r="AC37" s="1448"/>
      <c r="AD37" s="1448"/>
      <c r="AE37" s="1448"/>
      <c r="AF37" s="1448"/>
      <c r="AG37" s="1448"/>
      <c r="AH37" s="1448"/>
      <c r="AI37" s="1448"/>
      <c r="AJ37" s="1448"/>
      <c r="AK37" s="1448"/>
      <c r="AL37" s="1448"/>
      <c r="AM37" s="1448"/>
      <c r="AN37" s="1448"/>
      <c r="AO37" s="1448"/>
      <c r="AP37" s="1448"/>
      <c r="AQ37" s="1449"/>
      <c r="AR37" s="56"/>
      <c r="AS37" s="35"/>
      <c r="BK37" s="1436"/>
      <c r="BL37" s="1436"/>
      <c r="BM37" s="1436"/>
      <c r="BN37" s="1436"/>
      <c r="BO37" s="1436"/>
      <c r="BP37" s="1436"/>
      <c r="BQ37" s="1436"/>
      <c r="BR37" s="1436"/>
      <c r="BS37" s="1436"/>
      <c r="BT37" s="1436"/>
      <c r="BU37" s="1436"/>
      <c r="BV37" s="1436"/>
      <c r="BZ37" s="76"/>
    </row>
    <row r="38" spans="1:78" ht="20.25" customHeight="1" x14ac:dyDescent="0.15">
      <c r="A38" s="42"/>
      <c r="B38" s="1488"/>
      <c r="C38" s="69" t="s">
        <v>442</v>
      </c>
      <c r="D38" s="69"/>
      <c r="E38" s="69"/>
      <c r="F38" s="70"/>
      <c r="G38" s="1461" t="s">
        <v>443</v>
      </c>
      <c r="H38" s="1437"/>
      <c r="I38" s="1437"/>
      <c r="J38" s="1437"/>
      <c r="K38" s="1437"/>
      <c r="L38" s="1450"/>
      <c r="M38" s="1497"/>
      <c r="N38" s="1498"/>
      <c r="O38" s="1521"/>
      <c r="P38" s="1522"/>
      <c r="Q38" s="1522"/>
      <c r="R38" s="1523"/>
      <c r="S38" s="1521"/>
      <c r="T38" s="1522"/>
      <c r="U38" s="1522"/>
      <c r="V38" s="1523"/>
      <c r="W38" s="1519"/>
      <c r="X38" s="1520"/>
      <c r="Y38" s="1520"/>
      <c r="Z38" s="1479" t="s">
        <v>431</v>
      </c>
      <c r="AA38" s="1480"/>
      <c r="AB38" s="1483"/>
      <c r="AC38" s="1484"/>
      <c r="AD38" s="1484"/>
      <c r="AE38" s="1484"/>
      <c r="AF38" s="1484"/>
      <c r="AG38" s="1484"/>
      <c r="AH38" s="1485"/>
      <c r="AI38" s="1479" t="s">
        <v>428</v>
      </c>
      <c r="AJ38" s="1480"/>
      <c r="AK38" s="1483"/>
      <c r="AL38" s="1484"/>
      <c r="AM38" s="1484"/>
      <c r="AN38" s="1484"/>
      <c r="AO38" s="1484"/>
      <c r="AP38" s="1484"/>
      <c r="AQ38" s="1485"/>
      <c r="AR38" s="56"/>
      <c r="AS38" s="35"/>
      <c r="BK38" s="1436"/>
      <c r="BL38" s="1436"/>
      <c r="BM38" s="1436"/>
      <c r="BN38" s="1436"/>
      <c r="BO38" s="1436"/>
      <c r="BP38" s="1436"/>
      <c r="BQ38" s="1457"/>
      <c r="BR38" s="1436"/>
      <c r="BS38" s="1436"/>
      <c r="BT38" s="1436"/>
      <c r="BU38" s="1436"/>
      <c r="BV38" s="1436"/>
      <c r="BZ38" s="76"/>
    </row>
    <row r="39" spans="1:78" ht="20.25" customHeight="1" x14ac:dyDescent="0.15">
      <c r="A39" s="42"/>
      <c r="B39" s="1488"/>
      <c r="C39" s="74" t="s">
        <v>444</v>
      </c>
      <c r="D39" s="74"/>
      <c r="E39" s="74"/>
      <c r="F39" s="75"/>
      <c r="G39" s="1494"/>
      <c r="H39" s="1495"/>
      <c r="I39" s="1495"/>
      <c r="J39" s="1495"/>
      <c r="K39" s="1495"/>
      <c r="L39" s="1496"/>
      <c r="M39" s="1499"/>
      <c r="N39" s="1500"/>
      <c r="O39" s="1521"/>
      <c r="P39" s="1522"/>
      <c r="Q39" s="1522"/>
      <c r="R39" s="1523"/>
      <c r="S39" s="1521"/>
      <c r="T39" s="1522"/>
      <c r="U39" s="1522"/>
      <c r="V39" s="1523"/>
      <c r="W39" s="1519"/>
      <c r="X39" s="1520"/>
      <c r="Y39" s="1520"/>
      <c r="Z39" s="1479" t="s">
        <v>431</v>
      </c>
      <c r="AA39" s="1480"/>
      <c r="AB39" s="1483"/>
      <c r="AC39" s="1484"/>
      <c r="AD39" s="1484"/>
      <c r="AE39" s="1484"/>
      <c r="AF39" s="1484"/>
      <c r="AG39" s="1484"/>
      <c r="AH39" s="1485"/>
      <c r="AI39" s="1479" t="s">
        <v>428</v>
      </c>
      <c r="AJ39" s="1480"/>
      <c r="AK39" s="1483"/>
      <c r="AL39" s="1484"/>
      <c r="AM39" s="1484"/>
      <c r="AN39" s="1484"/>
      <c r="AO39" s="1484"/>
      <c r="AP39" s="1484"/>
      <c r="AQ39" s="1485"/>
      <c r="AR39" s="56"/>
      <c r="AS39" s="35"/>
      <c r="BK39" s="1436"/>
      <c r="BL39" s="1436"/>
      <c r="BM39" s="1436"/>
      <c r="BN39" s="1436"/>
      <c r="BO39" s="1436"/>
      <c r="BP39" s="1436"/>
      <c r="BQ39" s="1436"/>
      <c r="BR39" s="1436"/>
      <c r="BS39" s="1436"/>
      <c r="BT39" s="1436"/>
      <c r="BU39" s="1436"/>
      <c r="BV39" s="1436"/>
      <c r="BZ39" s="76"/>
    </row>
    <row r="40" spans="1:78" ht="15" customHeight="1" x14ac:dyDescent="0.15">
      <c r="A40" s="42"/>
      <c r="B40" s="1488"/>
      <c r="C40" s="71"/>
      <c r="D40" s="71"/>
      <c r="E40" s="71"/>
      <c r="F40" s="72"/>
      <c r="G40" s="1467"/>
      <c r="H40" s="1438"/>
      <c r="I40" s="1438"/>
      <c r="J40" s="1438"/>
      <c r="K40" s="1438"/>
      <c r="L40" s="1451"/>
      <c r="M40" s="1499"/>
      <c r="N40" s="1500"/>
      <c r="O40" s="1551"/>
      <c r="P40" s="1552"/>
      <c r="Q40" s="1552"/>
      <c r="R40" s="1552"/>
      <c r="S40" s="1552"/>
      <c r="T40" s="1552"/>
      <c r="U40" s="1552"/>
      <c r="V40" s="1552"/>
      <c r="W40" s="1552"/>
      <c r="X40" s="1552"/>
      <c r="Y40" s="1553"/>
      <c r="Z40" s="1533" t="s">
        <v>83</v>
      </c>
      <c r="AA40" s="1533"/>
      <c r="AB40" s="1555"/>
      <c r="AC40" s="1556"/>
      <c r="AD40" s="1556"/>
      <c r="AE40" s="1556"/>
      <c r="AF40" s="1556"/>
      <c r="AG40" s="1556"/>
      <c r="AH40" s="1556"/>
      <c r="AI40" s="1556"/>
      <c r="AJ40" s="1556"/>
      <c r="AK40" s="1556"/>
      <c r="AL40" s="1556"/>
      <c r="AM40" s="1556"/>
      <c r="AN40" s="1556"/>
      <c r="AO40" s="1556"/>
      <c r="AP40" s="1556"/>
      <c r="AQ40" s="1557"/>
      <c r="AR40" s="56"/>
      <c r="AS40" s="35"/>
      <c r="BK40" s="1436"/>
      <c r="BL40" s="1436"/>
      <c r="BM40" s="1436"/>
      <c r="BN40" s="1436"/>
      <c r="BO40" s="1436"/>
      <c r="BP40" s="1436"/>
      <c r="BQ40" s="1436"/>
      <c r="BR40" s="1436"/>
      <c r="BS40" s="1436"/>
      <c r="BT40" s="1436"/>
      <c r="BU40" s="1436"/>
      <c r="BV40" s="1436"/>
      <c r="BZ40" s="76"/>
    </row>
    <row r="41" spans="1:78" ht="20.25" customHeight="1" x14ac:dyDescent="0.15">
      <c r="A41" s="42"/>
      <c r="B41" s="1488"/>
      <c r="C41" s="69" t="s">
        <v>445</v>
      </c>
      <c r="D41" s="69"/>
      <c r="E41" s="69"/>
      <c r="F41" s="70"/>
      <c r="G41" s="1461" t="s">
        <v>446</v>
      </c>
      <c r="H41" s="1437"/>
      <c r="I41" s="1437"/>
      <c r="J41" s="1437"/>
      <c r="K41" s="1437"/>
      <c r="L41" s="1450"/>
      <c r="M41" s="1461"/>
      <c r="N41" s="1450"/>
      <c r="O41" s="1504"/>
      <c r="P41" s="1505"/>
      <c r="Q41" s="1505"/>
      <c r="R41" s="1506"/>
      <c r="S41" s="1504"/>
      <c r="T41" s="1505"/>
      <c r="U41" s="1505"/>
      <c r="V41" s="1506"/>
      <c r="W41" s="1481"/>
      <c r="X41" s="1482"/>
      <c r="Y41" s="1482"/>
      <c r="Z41" s="1453" t="s">
        <v>431</v>
      </c>
      <c r="AA41" s="1477"/>
      <c r="AB41" s="1441"/>
      <c r="AC41" s="1442"/>
      <c r="AD41" s="1442"/>
      <c r="AE41" s="1442"/>
      <c r="AF41" s="1442"/>
      <c r="AG41" s="1442"/>
      <c r="AH41" s="1443"/>
      <c r="AI41" s="1453" t="s">
        <v>428</v>
      </c>
      <c r="AJ41" s="1477"/>
      <c r="AK41" s="1441"/>
      <c r="AL41" s="1442"/>
      <c r="AM41" s="1442"/>
      <c r="AN41" s="1442"/>
      <c r="AO41" s="1442"/>
      <c r="AP41" s="1442"/>
      <c r="AQ41" s="1443"/>
      <c r="AR41" s="56"/>
      <c r="AS41" s="35"/>
      <c r="BK41" s="1436"/>
      <c r="BL41" s="1436"/>
      <c r="BM41" s="1436"/>
      <c r="BN41" s="1436"/>
      <c r="BO41" s="1436"/>
      <c r="BP41" s="1436"/>
      <c r="BQ41" s="1436"/>
      <c r="BR41" s="1436"/>
      <c r="BS41" s="1436"/>
      <c r="BT41" s="1436"/>
      <c r="BU41" s="1436"/>
      <c r="BV41" s="1436"/>
      <c r="BZ41" s="76"/>
    </row>
    <row r="42" spans="1:78" ht="15" customHeight="1" x14ac:dyDescent="0.15">
      <c r="A42" s="42"/>
      <c r="B42" s="1488"/>
      <c r="C42" s="71" t="s">
        <v>447</v>
      </c>
      <c r="D42" s="71"/>
      <c r="E42" s="71"/>
      <c r="F42" s="72"/>
      <c r="G42" s="1467"/>
      <c r="H42" s="1438"/>
      <c r="I42" s="1438"/>
      <c r="J42" s="1438"/>
      <c r="K42" s="1438"/>
      <c r="L42" s="1451"/>
      <c r="M42" s="1467"/>
      <c r="N42" s="1451"/>
      <c r="O42" s="1507"/>
      <c r="P42" s="1508"/>
      <c r="Q42" s="1508"/>
      <c r="R42" s="1509"/>
      <c r="S42" s="1507"/>
      <c r="T42" s="1508"/>
      <c r="U42" s="1508"/>
      <c r="V42" s="1509"/>
      <c r="W42" s="1510"/>
      <c r="X42" s="1511"/>
      <c r="Y42" s="1511"/>
      <c r="Z42" s="1452" t="s">
        <v>83</v>
      </c>
      <c r="AA42" s="1452"/>
      <c r="AB42" s="1447"/>
      <c r="AC42" s="1448"/>
      <c r="AD42" s="1448"/>
      <c r="AE42" s="1448"/>
      <c r="AF42" s="1448"/>
      <c r="AG42" s="1448"/>
      <c r="AH42" s="1448"/>
      <c r="AI42" s="1448"/>
      <c r="AJ42" s="1448"/>
      <c r="AK42" s="1448"/>
      <c r="AL42" s="1448"/>
      <c r="AM42" s="1448"/>
      <c r="AN42" s="1448"/>
      <c r="AO42" s="1448"/>
      <c r="AP42" s="1448"/>
      <c r="AQ42" s="1449"/>
      <c r="AR42" s="56"/>
      <c r="AS42" s="35"/>
      <c r="BK42" s="1436"/>
      <c r="BL42" s="1436"/>
      <c r="BM42" s="1436"/>
      <c r="BN42" s="1436"/>
      <c r="BO42" s="1436"/>
      <c r="BP42" s="1436"/>
      <c r="BQ42" s="1436"/>
      <c r="BR42" s="1436"/>
      <c r="BS42" s="1436"/>
      <c r="BT42" s="1436"/>
      <c r="BU42" s="1436"/>
      <c r="BV42" s="1436"/>
      <c r="BZ42" s="76"/>
    </row>
    <row r="43" spans="1:78" ht="20.25" customHeight="1" x14ac:dyDescent="0.15">
      <c r="A43" s="42"/>
      <c r="B43" s="1488"/>
      <c r="C43" s="69"/>
      <c r="D43" s="69"/>
      <c r="E43" s="69"/>
      <c r="F43" s="70"/>
      <c r="G43" s="1461" t="s">
        <v>448</v>
      </c>
      <c r="H43" s="1437"/>
      <c r="I43" s="1437"/>
      <c r="J43" s="1437"/>
      <c r="K43" s="1437"/>
      <c r="L43" s="1450"/>
      <c r="M43" s="1497"/>
      <c r="N43" s="1498"/>
      <c r="O43" s="1504"/>
      <c r="P43" s="1505"/>
      <c r="Q43" s="1505"/>
      <c r="R43" s="1506"/>
      <c r="S43" s="1504"/>
      <c r="T43" s="1505"/>
      <c r="U43" s="1505"/>
      <c r="V43" s="1506"/>
      <c r="W43" s="1481"/>
      <c r="X43" s="1482"/>
      <c r="Y43" s="1482"/>
      <c r="Z43" s="1453" t="s">
        <v>431</v>
      </c>
      <c r="AA43" s="1477"/>
      <c r="AB43" s="1441"/>
      <c r="AC43" s="1442"/>
      <c r="AD43" s="1442"/>
      <c r="AE43" s="1442"/>
      <c r="AF43" s="1442"/>
      <c r="AG43" s="1442"/>
      <c r="AH43" s="1443"/>
      <c r="AI43" s="1453" t="s">
        <v>428</v>
      </c>
      <c r="AJ43" s="1477"/>
      <c r="AK43" s="1441"/>
      <c r="AL43" s="1442"/>
      <c r="AM43" s="1442"/>
      <c r="AN43" s="1442"/>
      <c r="AO43" s="1442"/>
      <c r="AP43" s="1442"/>
      <c r="AQ43" s="1443"/>
      <c r="AR43" s="56"/>
      <c r="AS43" s="35"/>
      <c r="BK43" s="1436"/>
      <c r="BL43" s="1436"/>
      <c r="BM43" s="1436"/>
      <c r="BN43" s="1436"/>
      <c r="BO43" s="1436"/>
      <c r="BP43" s="1436"/>
      <c r="BQ43" s="1436"/>
      <c r="BR43" s="1436"/>
      <c r="BS43" s="1436"/>
      <c r="BT43" s="1436"/>
      <c r="BU43" s="1436"/>
      <c r="BV43" s="1436"/>
      <c r="BZ43" s="76"/>
    </row>
    <row r="44" spans="1:78" ht="15" customHeight="1" x14ac:dyDescent="0.15">
      <c r="A44" s="42"/>
      <c r="B44" s="1488"/>
      <c r="C44" s="74" t="s">
        <v>449</v>
      </c>
      <c r="D44" s="74"/>
      <c r="E44" s="74"/>
      <c r="F44" s="75"/>
      <c r="G44" s="1494"/>
      <c r="H44" s="1495"/>
      <c r="I44" s="1495"/>
      <c r="J44" s="1495"/>
      <c r="K44" s="1495"/>
      <c r="L44" s="1496"/>
      <c r="M44" s="1499"/>
      <c r="N44" s="1500"/>
      <c r="O44" s="1507"/>
      <c r="P44" s="1508"/>
      <c r="Q44" s="1508"/>
      <c r="R44" s="1509"/>
      <c r="S44" s="1507"/>
      <c r="T44" s="1508"/>
      <c r="U44" s="1508"/>
      <c r="V44" s="1509"/>
      <c r="W44" s="1510"/>
      <c r="X44" s="1511"/>
      <c r="Y44" s="1511"/>
      <c r="Z44" s="1452" t="s">
        <v>83</v>
      </c>
      <c r="AA44" s="1452"/>
      <c r="AB44" s="1447"/>
      <c r="AC44" s="1448"/>
      <c r="AD44" s="1448"/>
      <c r="AE44" s="1448"/>
      <c r="AF44" s="1448"/>
      <c r="AG44" s="1448"/>
      <c r="AH44" s="1448"/>
      <c r="AI44" s="1448"/>
      <c r="AJ44" s="1448"/>
      <c r="AK44" s="1448"/>
      <c r="AL44" s="1448"/>
      <c r="AM44" s="1448"/>
      <c r="AN44" s="1448"/>
      <c r="AO44" s="1448"/>
      <c r="AP44" s="1448"/>
      <c r="AQ44" s="1449"/>
      <c r="AR44" s="56"/>
      <c r="AS44" s="35"/>
      <c r="BK44" s="1436"/>
      <c r="BL44" s="1436"/>
      <c r="BM44" s="1436"/>
      <c r="BN44" s="1436"/>
      <c r="BO44" s="1436"/>
      <c r="BP44" s="1436"/>
      <c r="BQ44" s="1436"/>
      <c r="BR44" s="1436"/>
      <c r="BS44" s="1436"/>
      <c r="BT44" s="1436"/>
      <c r="BU44" s="1436"/>
      <c r="BV44" s="1436"/>
      <c r="BZ44" s="76"/>
    </row>
    <row r="45" spans="1:78" ht="20.25" customHeight="1" x14ac:dyDescent="0.15">
      <c r="A45" s="42"/>
      <c r="B45" s="1488"/>
      <c r="C45" s="74" t="s">
        <v>450</v>
      </c>
      <c r="D45" s="74"/>
      <c r="E45" s="74"/>
      <c r="F45" s="75"/>
      <c r="G45" s="1494"/>
      <c r="H45" s="1495"/>
      <c r="I45" s="1495"/>
      <c r="J45" s="1495"/>
      <c r="K45" s="1495"/>
      <c r="L45" s="1496"/>
      <c r="M45" s="1499"/>
      <c r="N45" s="1500"/>
      <c r="O45" s="1504"/>
      <c r="P45" s="1505"/>
      <c r="Q45" s="1505"/>
      <c r="R45" s="1506"/>
      <c r="S45" s="1504"/>
      <c r="T45" s="1505"/>
      <c r="U45" s="1505"/>
      <c r="V45" s="1506"/>
      <c r="W45" s="1481"/>
      <c r="X45" s="1482"/>
      <c r="Y45" s="1482"/>
      <c r="Z45" s="1453" t="s">
        <v>431</v>
      </c>
      <c r="AA45" s="1477"/>
      <c r="AB45" s="1441"/>
      <c r="AC45" s="1442"/>
      <c r="AD45" s="1442"/>
      <c r="AE45" s="1442"/>
      <c r="AF45" s="1442"/>
      <c r="AG45" s="1442"/>
      <c r="AH45" s="1443"/>
      <c r="AI45" s="1453" t="s">
        <v>428</v>
      </c>
      <c r="AJ45" s="1477"/>
      <c r="AK45" s="1441"/>
      <c r="AL45" s="1442"/>
      <c r="AM45" s="1442"/>
      <c r="AN45" s="1442"/>
      <c r="AO45" s="1442"/>
      <c r="AP45" s="1442"/>
      <c r="AQ45" s="1443"/>
      <c r="AR45" s="56"/>
      <c r="AS45" s="35"/>
      <c r="BK45" s="1436"/>
      <c r="BL45" s="1436"/>
      <c r="BM45" s="1436"/>
      <c r="BN45" s="1436"/>
      <c r="BO45" s="1436"/>
      <c r="BP45" s="1436"/>
      <c r="BQ45" s="1436"/>
      <c r="BR45" s="1436"/>
      <c r="BS45" s="1436"/>
      <c r="BT45" s="1436"/>
      <c r="BU45" s="1436"/>
      <c r="BV45" s="1436"/>
      <c r="BZ45" s="76"/>
    </row>
    <row r="46" spans="1:78" ht="15" customHeight="1" x14ac:dyDescent="0.15">
      <c r="A46" s="42"/>
      <c r="B46" s="1488"/>
      <c r="C46" s="71"/>
      <c r="D46" s="71"/>
      <c r="E46" s="71"/>
      <c r="F46" s="72"/>
      <c r="G46" s="1467"/>
      <c r="H46" s="1438"/>
      <c r="I46" s="1438"/>
      <c r="J46" s="1438"/>
      <c r="K46" s="1438"/>
      <c r="L46" s="1451"/>
      <c r="M46" s="1501"/>
      <c r="N46" s="1502"/>
      <c r="O46" s="1507"/>
      <c r="P46" s="1508"/>
      <c r="Q46" s="1508"/>
      <c r="R46" s="1509"/>
      <c r="S46" s="1507"/>
      <c r="T46" s="1508"/>
      <c r="U46" s="1508"/>
      <c r="V46" s="1509"/>
      <c r="W46" s="1510"/>
      <c r="X46" s="1511"/>
      <c r="Y46" s="1511"/>
      <c r="Z46" s="1487" t="s">
        <v>83</v>
      </c>
      <c r="AA46" s="1487"/>
      <c r="AB46" s="1447"/>
      <c r="AC46" s="1448"/>
      <c r="AD46" s="1448"/>
      <c r="AE46" s="1448"/>
      <c r="AF46" s="1448"/>
      <c r="AG46" s="1448"/>
      <c r="AH46" s="1448"/>
      <c r="AI46" s="1448"/>
      <c r="AJ46" s="1448"/>
      <c r="AK46" s="1448"/>
      <c r="AL46" s="1448"/>
      <c r="AM46" s="1448"/>
      <c r="AN46" s="1448"/>
      <c r="AO46" s="1448"/>
      <c r="AP46" s="1448"/>
      <c r="AQ46" s="1449"/>
      <c r="AR46" s="56"/>
      <c r="AS46" s="35"/>
      <c r="BK46" s="1436"/>
      <c r="BL46" s="1436"/>
      <c r="BM46" s="1436"/>
      <c r="BN46" s="1436"/>
      <c r="BO46" s="1436"/>
      <c r="BP46" s="1436"/>
      <c r="BQ46" s="1436"/>
      <c r="BR46" s="1436"/>
      <c r="BS46" s="1436"/>
      <c r="BT46" s="1436"/>
      <c r="BU46" s="1436"/>
      <c r="BV46" s="1436"/>
      <c r="BZ46" s="76"/>
    </row>
    <row r="47" spans="1:78" ht="20.25" customHeight="1" x14ac:dyDescent="0.15">
      <c r="A47" s="42"/>
      <c r="B47" s="1488"/>
      <c r="C47" s="69"/>
      <c r="D47" s="69"/>
      <c r="E47" s="69"/>
      <c r="F47" s="70"/>
      <c r="G47" s="1461" t="s">
        <v>451</v>
      </c>
      <c r="H47" s="1437"/>
      <c r="I47" s="1437"/>
      <c r="J47" s="1437"/>
      <c r="K47" s="1437"/>
      <c r="L47" s="1450"/>
      <c r="M47" s="1497"/>
      <c r="N47" s="1498"/>
      <c r="O47" s="1504"/>
      <c r="P47" s="1505"/>
      <c r="Q47" s="1505"/>
      <c r="R47" s="1506"/>
      <c r="S47" s="1504"/>
      <c r="T47" s="1505"/>
      <c r="U47" s="1505"/>
      <c r="V47" s="1506"/>
      <c r="W47" s="1481"/>
      <c r="X47" s="1482"/>
      <c r="Y47" s="1482"/>
      <c r="Z47" s="1452" t="s">
        <v>452</v>
      </c>
      <c r="AA47" s="1452"/>
      <c r="AB47" s="1441"/>
      <c r="AC47" s="1442"/>
      <c r="AD47" s="1442"/>
      <c r="AE47" s="1442"/>
      <c r="AF47" s="1442"/>
      <c r="AG47" s="1442"/>
      <c r="AH47" s="1443"/>
      <c r="AI47" s="1453" t="s">
        <v>428</v>
      </c>
      <c r="AJ47" s="1477"/>
      <c r="AK47" s="1478"/>
      <c r="AL47" s="1478"/>
      <c r="AM47" s="1478"/>
      <c r="AN47" s="1478"/>
      <c r="AO47" s="1478"/>
      <c r="AP47" s="1478"/>
      <c r="AQ47" s="1478"/>
      <c r="AR47" s="56"/>
      <c r="AS47" s="35"/>
      <c r="BK47" s="1436"/>
      <c r="BL47" s="1436"/>
      <c r="BM47" s="1436"/>
      <c r="BN47" s="1436"/>
      <c r="BO47" s="1436"/>
      <c r="BP47" s="1436"/>
      <c r="BQ47" s="1436"/>
      <c r="BR47" s="1436"/>
      <c r="BS47" s="1436"/>
      <c r="BT47" s="1436"/>
      <c r="BU47" s="1436"/>
      <c r="BV47" s="1436"/>
      <c r="BZ47" s="76"/>
    </row>
    <row r="48" spans="1:78" ht="15" customHeight="1" x14ac:dyDescent="0.15">
      <c r="A48" s="42"/>
      <c r="B48" s="1488"/>
      <c r="C48" s="74" t="s">
        <v>453</v>
      </c>
      <c r="D48" s="74"/>
      <c r="E48" s="74"/>
      <c r="F48" s="75" t="s">
        <v>454</v>
      </c>
      <c r="G48" s="1494"/>
      <c r="H48" s="1495"/>
      <c r="I48" s="1495"/>
      <c r="J48" s="1495"/>
      <c r="K48" s="1495"/>
      <c r="L48" s="1496"/>
      <c r="M48" s="1499"/>
      <c r="N48" s="1500"/>
      <c r="O48" s="1507"/>
      <c r="P48" s="1508"/>
      <c r="Q48" s="1508"/>
      <c r="R48" s="1509"/>
      <c r="S48" s="1507"/>
      <c r="T48" s="1508"/>
      <c r="U48" s="1508"/>
      <c r="V48" s="1509"/>
      <c r="W48" s="1510"/>
      <c r="X48" s="1511"/>
      <c r="Y48" s="1511"/>
      <c r="Z48" s="1452" t="s">
        <v>83</v>
      </c>
      <c r="AA48" s="1452"/>
      <c r="AB48" s="1447"/>
      <c r="AC48" s="1448"/>
      <c r="AD48" s="1448"/>
      <c r="AE48" s="1448"/>
      <c r="AF48" s="1448"/>
      <c r="AG48" s="1448"/>
      <c r="AH48" s="1448"/>
      <c r="AI48" s="1448"/>
      <c r="AJ48" s="1448"/>
      <c r="AK48" s="1558"/>
      <c r="AL48" s="1558"/>
      <c r="AM48" s="1558"/>
      <c r="AN48" s="1558"/>
      <c r="AO48" s="1558"/>
      <c r="AP48" s="1558"/>
      <c r="AQ48" s="1559"/>
      <c r="AR48" s="56"/>
      <c r="AS48" s="35"/>
      <c r="BK48" s="1436"/>
      <c r="BL48" s="1436"/>
      <c r="BM48" s="1436"/>
      <c r="BN48" s="1436"/>
      <c r="BO48" s="1436"/>
      <c r="BP48" s="1436"/>
      <c r="BQ48" s="1436"/>
      <c r="BR48" s="1436"/>
      <c r="BS48" s="1436"/>
      <c r="BT48" s="1436"/>
      <c r="BU48" s="1436"/>
      <c r="BV48" s="1436"/>
      <c r="BZ48" s="76"/>
    </row>
    <row r="49" spans="1:79" ht="20.25" customHeight="1" x14ac:dyDescent="0.15">
      <c r="A49" s="42"/>
      <c r="B49" s="1488"/>
      <c r="C49" s="73" t="s">
        <v>455</v>
      </c>
      <c r="D49" s="74"/>
      <c r="E49" s="74"/>
      <c r="F49" s="75"/>
      <c r="G49" s="1494"/>
      <c r="H49" s="1495"/>
      <c r="I49" s="1495"/>
      <c r="J49" s="1495"/>
      <c r="K49" s="1495"/>
      <c r="L49" s="1496"/>
      <c r="M49" s="1499"/>
      <c r="N49" s="1500"/>
      <c r="O49" s="1504"/>
      <c r="P49" s="1505"/>
      <c r="Q49" s="1505"/>
      <c r="R49" s="1506"/>
      <c r="S49" s="1504"/>
      <c r="T49" s="1505"/>
      <c r="U49" s="1505"/>
      <c r="V49" s="1506"/>
      <c r="W49" s="1481"/>
      <c r="X49" s="1482"/>
      <c r="Y49" s="1482"/>
      <c r="Z49" s="1453" t="s">
        <v>452</v>
      </c>
      <c r="AA49" s="1477"/>
      <c r="AB49" s="1481"/>
      <c r="AC49" s="1482"/>
      <c r="AD49" s="1482"/>
      <c r="AE49" s="1482"/>
      <c r="AF49" s="1482"/>
      <c r="AG49" s="1482"/>
      <c r="AH49" s="1482"/>
      <c r="AI49" s="1453" t="s">
        <v>428</v>
      </c>
      <c r="AJ49" s="1477"/>
      <c r="AK49" s="1441"/>
      <c r="AL49" s="1442"/>
      <c r="AM49" s="1442"/>
      <c r="AN49" s="1442"/>
      <c r="AO49" s="1442"/>
      <c r="AP49" s="1442"/>
      <c r="AQ49" s="1443"/>
      <c r="AR49" s="56"/>
      <c r="AS49" s="35"/>
      <c r="BK49" s="1436"/>
      <c r="BL49" s="1436"/>
      <c r="BM49" s="1436"/>
      <c r="BN49" s="1436"/>
      <c r="BO49" s="1436"/>
      <c r="BP49" s="1436"/>
      <c r="BQ49" s="1436"/>
      <c r="BR49" s="1436"/>
      <c r="BS49" s="1436"/>
      <c r="BT49" s="1436"/>
      <c r="BU49" s="1436"/>
      <c r="BV49" s="1436"/>
      <c r="BZ49" s="76"/>
    </row>
    <row r="50" spans="1:79" ht="15" customHeight="1" x14ac:dyDescent="0.15">
      <c r="A50" s="42"/>
      <c r="B50" s="1488"/>
      <c r="C50" s="68"/>
      <c r="D50" s="71"/>
      <c r="E50" s="71"/>
      <c r="F50" s="72"/>
      <c r="G50" s="1467"/>
      <c r="H50" s="1438"/>
      <c r="I50" s="1438"/>
      <c r="J50" s="1438"/>
      <c r="K50" s="1438"/>
      <c r="L50" s="1451"/>
      <c r="M50" s="1501"/>
      <c r="N50" s="1502"/>
      <c r="O50" s="1507"/>
      <c r="P50" s="1508"/>
      <c r="Q50" s="1508"/>
      <c r="R50" s="1509"/>
      <c r="S50" s="1507"/>
      <c r="T50" s="1508"/>
      <c r="U50" s="1508"/>
      <c r="V50" s="1509"/>
      <c r="W50" s="1510"/>
      <c r="X50" s="1511"/>
      <c r="Y50" s="1511"/>
      <c r="Z50" s="1452" t="s">
        <v>83</v>
      </c>
      <c r="AA50" s="1452"/>
      <c r="AB50" s="1447"/>
      <c r="AC50" s="1448"/>
      <c r="AD50" s="1448"/>
      <c r="AE50" s="1448"/>
      <c r="AF50" s="1448"/>
      <c r="AG50" s="1448"/>
      <c r="AH50" s="1448"/>
      <c r="AI50" s="1448"/>
      <c r="AJ50" s="1448"/>
      <c r="AK50" s="1448"/>
      <c r="AL50" s="1448"/>
      <c r="AM50" s="1448"/>
      <c r="AN50" s="1448"/>
      <c r="AO50" s="1448"/>
      <c r="AP50" s="1448"/>
      <c r="AQ50" s="1449"/>
      <c r="AR50" s="56"/>
      <c r="AS50" s="35"/>
      <c r="BK50" s="1436"/>
      <c r="BL50" s="1436"/>
      <c r="BM50" s="1436"/>
      <c r="BN50" s="1436"/>
      <c r="BO50" s="1436"/>
      <c r="BP50" s="1436"/>
      <c r="BQ50" s="1436"/>
      <c r="BR50" s="1436"/>
      <c r="BS50" s="1436"/>
      <c r="BT50" s="1436"/>
      <c r="BU50" s="1436"/>
      <c r="BV50" s="1436"/>
      <c r="BZ50" s="76"/>
    </row>
    <row r="51" spans="1:79" ht="20.25" customHeight="1" x14ac:dyDescent="0.15">
      <c r="A51" s="42"/>
      <c r="B51" s="1488"/>
      <c r="C51" s="67"/>
      <c r="D51" s="69"/>
      <c r="E51" s="69"/>
      <c r="F51" s="69"/>
      <c r="G51" s="1461" t="s">
        <v>456</v>
      </c>
      <c r="H51" s="1437"/>
      <c r="I51" s="1437"/>
      <c r="J51" s="1437"/>
      <c r="K51" s="1437"/>
      <c r="L51" s="1450"/>
      <c r="M51" s="1497"/>
      <c r="N51" s="1498"/>
      <c r="O51" s="1504"/>
      <c r="P51" s="1505"/>
      <c r="Q51" s="1505"/>
      <c r="R51" s="1506"/>
      <c r="S51" s="1504"/>
      <c r="T51" s="1505"/>
      <c r="U51" s="1505"/>
      <c r="V51" s="1506"/>
      <c r="W51" s="1481"/>
      <c r="X51" s="1482"/>
      <c r="Y51" s="1482"/>
      <c r="Z51" s="1453" t="s">
        <v>452</v>
      </c>
      <c r="AA51" s="1477"/>
      <c r="AB51" s="1441"/>
      <c r="AC51" s="1442"/>
      <c r="AD51" s="1442"/>
      <c r="AE51" s="1442"/>
      <c r="AF51" s="1442"/>
      <c r="AG51" s="1442"/>
      <c r="AH51" s="1443"/>
      <c r="AI51" s="1453" t="s">
        <v>428</v>
      </c>
      <c r="AJ51" s="1454"/>
      <c r="AK51" s="1441"/>
      <c r="AL51" s="1442"/>
      <c r="AM51" s="1442"/>
      <c r="AN51" s="1442"/>
      <c r="AO51" s="1442"/>
      <c r="AP51" s="1442"/>
      <c r="AQ51" s="1443"/>
      <c r="AR51" s="56"/>
      <c r="AS51" s="35"/>
      <c r="BK51" s="1436"/>
      <c r="BL51" s="1436"/>
      <c r="BM51" s="1436"/>
      <c r="BN51" s="1436"/>
      <c r="BO51" s="1436"/>
      <c r="BP51" s="1436"/>
      <c r="BQ51" s="1436"/>
      <c r="BR51" s="1436"/>
      <c r="BS51" s="1436"/>
      <c r="BT51" s="1436"/>
      <c r="BU51" s="1436"/>
      <c r="BV51" s="1436"/>
      <c r="BZ51" s="76"/>
    </row>
    <row r="52" spans="1:79" ht="15" customHeight="1" x14ac:dyDescent="0.15">
      <c r="A52" s="42"/>
      <c r="B52" s="1488"/>
      <c r="C52" s="73" t="s">
        <v>457</v>
      </c>
      <c r="D52" s="74"/>
      <c r="E52" s="74"/>
      <c r="F52" s="75" t="s">
        <v>454</v>
      </c>
      <c r="G52" s="1494"/>
      <c r="H52" s="1495"/>
      <c r="I52" s="1495"/>
      <c r="J52" s="1495"/>
      <c r="K52" s="1495"/>
      <c r="L52" s="1496"/>
      <c r="M52" s="1499"/>
      <c r="N52" s="1500"/>
      <c r="O52" s="1507"/>
      <c r="P52" s="1508"/>
      <c r="Q52" s="1508"/>
      <c r="R52" s="1509"/>
      <c r="S52" s="1507"/>
      <c r="T52" s="1508"/>
      <c r="U52" s="1508"/>
      <c r="V52" s="1509"/>
      <c r="W52" s="1510"/>
      <c r="X52" s="1511"/>
      <c r="Y52" s="1511"/>
      <c r="Z52" s="1452" t="s">
        <v>83</v>
      </c>
      <c r="AA52" s="1452"/>
      <c r="AB52" s="1447"/>
      <c r="AC52" s="1448"/>
      <c r="AD52" s="1448"/>
      <c r="AE52" s="1448"/>
      <c r="AF52" s="1448"/>
      <c r="AG52" s="1448"/>
      <c r="AH52" s="1448"/>
      <c r="AI52" s="1448"/>
      <c r="AJ52" s="1448"/>
      <c r="AK52" s="1448"/>
      <c r="AL52" s="1448"/>
      <c r="AM52" s="1448"/>
      <c r="AN52" s="1448"/>
      <c r="AO52" s="1448"/>
      <c r="AP52" s="1448"/>
      <c r="AQ52" s="1449"/>
      <c r="AR52" s="56"/>
      <c r="AS52" s="35"/>
      <c r="BK52" s="1436"/>
      <c r="BL52" s="1436"/>
      <c r="BM52" s="1436"/>
      <c r="BN52" s="1436"/>
      <c r="BO52" s="1436"/>
      <c r="BP52" s="1436"/>
      <c r="BQ52" s="1436"/>
      <c r="BR52" s="1436"/>
      <c r="BS52" s="1436"/>
      <c r="BT52" s="1436"/>
      <c r="BU52" s="1436"/>
      <c r="BV52" s="1436"/>
      <c r="BZ52" s="76"/>
    </row>
    <row r="53" spans="1:79" ht="20.25" customHeight="1" x14ac:dyDescent="0.15">
      <c r="A53" s="42"/>
      <c r="B53" s="1488"/>
      <c r="C53" s="73" t="s">
        <v>458</v>
      </c>
      <c r="D53" s="63"/>
      <c r="E53" s="63"/>
      <c r="F53" s="63"/>
      <c r="G53" s="1494"/>
      <c r="H53" s="1495"/>
      <c r="I53" s="1495"/>
      <c r="J53" s="1495"/>
      <c r="K53" s="1495"/>
      <c r="L53" s="1496"/>
      <c r="M53" s="1499"/>
      <c r="N53" s="1500"/>
      <c r="O53" s="1504"/>
      <c r="P53" s="1505"/>
      <c r="Q53" s="1505"/>
      <c r="R53" s="1506"/>
      <c r="S53" s="1504"/>
      <c r="T53" s="1505"/>
      <c r="U53" s="1505"/>
      <c r="V53" s="1506"/>
      <c r="W53" s="1481"/>
      <c r="X53" s="1482"/>
      <c r="Y53" s="1482"/>
      <c r="Z53" s="1453" t="s">
        <v>452</v>
      </c>
      <c r="AA53" s="1477"/>
      <c r="AB53" s="1441"/>
      <c r="AC53" s="1442"/>
      <c r="AD53" s="1442"/>
      <c r="AE53" s="1442"/>
      <c r="AF53" s="1442"/>
      <c r="AG53" s="1442"/>
      <c r="AH53" s="1443"/>
      <c r="AI53" s="1453" t="s">
        <v>428</v>
      </c>
      <c r="AJ53" s="1477"/>
      <c r="AK53" s="1441"/>
      <c r="AL53" s="1442"/>
      <c r="AM53" s="1442"/>
      <c r="AN53" s="1442"/>
      <c r="AO53" s="1442"/>
      <c r="AP53" s="1442"/>
      <c r="AQ53" s="1443"/>
      <c r="AR53" s="56"/>
      <c r="AS53" s="35"/>
      <c r="BK53" s="1436"/>
      <c r="BL53" s="1436"/>
      <c r="BM53" s="1436"/>
      <c r="BN53" s="1436"/>
      <c r="BO53" s="1436"/>
      <c r="BP53" s="1436"/>
      <c r="BQ53" s="1436"/>
      <c r="BR53" s="1436"/>
      <c r="BS53" s="1436"/>
      <c r="BT53" s="1436"/>
      <c r="BU53" s="1436"/>
      <c r="BV53" s="1436"/>
      <c r="BZ53" s="76"/>
    </row>
    <row r="54" spans="1:79" ht="15" customHeight="1" x14ac:dyDescent="0.15">
      <c r="A54" s="42"/>
      <c r="B54" s="1488"/>
      <c r="C54" s="68"/>
      <c r="D54" s="61"/>
      <c r="E54" s="61"/>
      <c r="F54" s="61"/>
      <c r="G54" s="1467"/>
      <c r="H54" s="1438"/>
      <c r="I54" s="1438"/>
      <c r="J54" s="1438"/>
      <c r="K54" s="1438"/>
      <c r="L54" s="1451"/>
      <c r="M54" s="1501"/>
      <c r="N54" s="1502"/>
      <c r="O54" s="1507"/>
      <c r="P54" s="1508"/>
      <c r="Q54" s="1508"/>
      <c r="R54" s="1509"/>
      <c r="S54" s="1507"/>
      <c r="T54" s="1508"/>
      <c r="U54" s="1508"/>
      <c r="V54" s="1509"/>
      <c r="W54" s="1510"/>
      <c r="X54" s="1511"/>
      <c r="Y54" s="1511"/>
      <c r="Z54" s="1452" t="s">
        <v>83</v>
      </c>
      <c r="AA54" s="1452"/>
      <c r="AB54" s="1447"/>
      <c r="AC54" s="1448"/>
      <c r="AD54" s="1448"/>
      <c r="AE54" s="1448"/>
      <c r="AF54" s="1448"/>
      <c r="AG54" s="1448"/>
      <c r="AH54" s="1448"/>
      <c r="AI54" s="1448"/>
      <c r="AJ54" s="1448"/>
      <c r="AK54" s="1448"/>
      <c r="AL54" s="1448"/>
      <c r="AM54" s="1448"/>
      <c r="AN54" s="1448"/>
      <c r="AO54" s="1448"/>
      <c r="AP54" s="1448"/>
      <c r="AQ54" s="1449"/>
      <c r="AR54" s="56"/>
      <c r="AS54" s="35"/>
      <c r="BK54" s="1436"/>
      <c r="BL54" s="1436"/>
      <c r="BM54" s="1436"/>
      <c r="BN54" s="1436"/>
      <c r="BO54" s="1436"/>
      <c r="BP54" s="1436"/>
      <c r="BQ54" s="1436"/>
      <c r="BR54" s="1436"/>
      <c r="BS54" s="1436"/>
      <c r="BT54" s="1436"/>
      <c r="BU54" s="1436"/>
      <c r="BV54" s="1436"/>
      <c r="BZ54" s="76"/>
    </row>
    <row r="55" spans="1:79" ht="20.25" customHeight="1" x14ac:dyDescent="0.15">
      <c r="A55" s="42"/>
      <c r="B55" s="1488"/>
      <c r="C55" s="1512" t="s">
        <v>459</v>
      </c>
      <c r="D55" s="1513"/>
      <c r="E55" s="1513"/>
      <c r="F55" s="1513"/>
      <c r="G55" s="1513"/>
      <c r="H55" s="1513"/>
      <c r="I55" s="1513"/>
      <c r="J55" s="1513"/>
      <c r="K55" s="1513"/>
      <c r="L55" s="1514"/>
      <c r="M55" s="1497"/>
      <c r="N55" s="1498"/>
      <c r="O55" s="1504"/>
      <c r="P55" s="1505"/>
      <c r="Q55" s="1505"/>
      <c r="R55" s="1506"/>
      <c r="S55" s="1504"/>
      <c r="T55" s="1505"/>
      <c r="U55" s="1505"/>
      <c r="V55" s="1506"/>
      <c r="W55" s="1481"/>
      <c r="X55" s="1482"/>
      <c r="Y55" s="1482"/>
      <c r="Z55" s="1453" t="s">
        <v>460</v>
      </c>
      <c r="AA55" s="1477"/>
      <c r="AB55" s="1477"/>
      <c r="AC55" s="1441"/>
      <c r="AD55" s="1442"/>
      <c r="AE55" s="1442"/>
      <c r="AF55" s="1442"/>
      <c r="AG55" s="1442"/>
      <c r="AH55" s="1443"/>
      <c r="AI55" s="1453" t="s">
        <v>461</v>
      </c>
      <c r="AJ55" s="1477"/>
      <c r="AK55" s="1478"/>
      <c r="AL55" s="1478"/>
      <c r="AM55" s="1478"/>
      <c r="AN55" s="1478"/>
      <c r="AO55" s="1478"/>
      <c r="AP55" s="1478"/>
      <c r="AQ55" s="1478"/>
      <c r="AR55" s="56"/>
      <c r="AS55" s="35"/>
      <c r="BK55" s="1436"/>
      <c r="BL55" s="1436"/>
      <c r="BM55" s="1436"/>
      <c r="BN55" s="1436"/>
      <c r="BO55" s="1436"/>
      <c r="BP55" s="1436"/>
      <c r="BQ55" s="1436"/>
      <c r="BR55" s="1436"/>
      <c r="BS55" s="1436"/>
      <c r="BT55" s="1436"/>
      <c r="BU55" s="1436"/>
      <c r="BV55" s="1436"/>
      <c r="BZ55" s="76"/>
    </row>
    <row r="56" spans="1:79" ht="15" customHeight="1" x14ac:dyDescent="0.15">
      <c r="A56" s="42"/>
      <c r="B56" s="1488"/>
      <c r="C56" s="64" t="s">
        <v>462</v>
      </c>
      <c r="D56" s="65"/>
      <c r="E56" s="65"/>
      <c r="F56" s="1503"/>
      <c r="G56" s="1503"/>
      <c r="H56" s="1503"/>
      <c r="I56" s="1503"/>
      <c r="J56" s="65" t="s">
        <v>463</v>
      </c>
      <c r="K56" s="65"/>
      <c r="L56" s="65"/>
      <c r="M56" s="1501"/>
      <c r="N56" s="1502"/>
      <c r="O56" s="1507"/>
      <c r="P56" s="1508"/>
      <c r="Q56" s="1508"/>
      <c r="R56" s="1509"/>
      <c r="S56" s="1507"/>
      <c r="T56" s="1508"/>
      <c r="U56" s="1508"/>
      <c r="V56" s="1509"/>
      <c r="W56" s="1510"/>
      <c r="X56" s="1511"/>
      <c r="Y56" s="1511"/>
      <c r="Z56" s="1452" t="s">
        <v>83</v>
      </c>
      <c r="AA56" s="1452"/>
      <c r="AB56" s="1447"/>
      <c r="AC56" s="1448"/>
      <c r="AD56" s="1448"/>
      <c r="AE56" s="1448"/>
      <c r="AF56" s="1448"/>
      <c r="AG56" s="1448"/>
      <c r="AH56" s="1448"/>
      <c r="AI56" s="1448"/>
      <c r="AJ56" s="1448"/>
      <c r="AK56" s="1448"/>
      <c r="AL56" s="1448"/>
      <c r="AM56" s="1448"/>
      <c r="AN56" s="1448"/>
      <c r="AO56" s="1448"/>
      <c r="AP56" s="1448"/>
      <c r="AQ56" s="1449"/>
      <c r="AR56" s="56"/>
      <c r="AS56" s="35"/>
      <c r="BK56" s="1436"/>
      <c r="BL56" s="1436"/>
      <c r="BM56" s="1436"/>
      <c r="BN56" s="1436"/>
      <c r="BO56" s="1436"/>
      <c r="BP56" s="1436"/>
      <c r="BQ56" s="1436"/>
      <c r="BR56" s="1436"/>
      <c r="BS56" s="1436"/>
      <c r="BT56" s="1436"/>
      <c r="BU56" s="1436"/>
      <c r="BV56" s="1436"/>
      <c r="BZ56" s="76"/>
    </row>
    <row r="57" spans="1:79" ht="20.25" customHeight="1" x14ac:dyDescent="0.15">
      <c r="A57" s="42"/>
      <c r="B57" s="1488"/>
      <c r="C57" s="1512" t="s">
        <v>459</v>
      </c>
      <c r="D57" s="1513"/>
      <c r="E57" s="1513"/>
      <c r="F57" s="1513"/>
      <c r="G57" s="1513"/>
      <c r="H57" s="1513"/>
      <c r="I57" s="1513"/>
      <c r="J57" s="1513"/>
      <c r="K57" s="1513"/>
      <c r="L57" s="1514"/>
      <c r="M57" s="1497"/>
      <c r="N57" s="1498"/>
      <c r="O57" s="1504"/>
      <c r="P57" s="1505"/>
      <c r="Q57" s="1505"/>
      <c r="R57" s="1506"/>
      <c r="S57" s="1504"/>
      <c r="T57" s="1505"/>
      <c r="U57" s="1505"/>
      <c r="V57" s="1506"/>
      <c r="W57" s="1481"/>
      <c r="X57" s="1482"/>
      <c r="Y57" s="1482"/>
      <c r="Z57" s="1453" t="s">
        <v>460</v>
      </c>
      <c r="AA57" s="1477"/>
      <c r="AB57" s="1477"/>
      <c r="AC57" s="1441"/>
      <c r="AD57" s="1442"/>
      <c r="AE57" s="1442"/>
      <c r="AF57" s="1442"/>
      <c r="AG57" s="1442"/>
      <c r="AH57" s="1443"/>
      <c r="AI57" s="1453" t="s">
        <v>461</v>
      </c>
      <c r="AJ57" s="1454"/>
      <c r="AK57" s="1441"/>
      <c r="AL57" s="1442"/>
      <c r="AM57" s="1442"/>
      <c r="AN57" s="1442"/>
      <c r="AO57" s="1442"/>
      <c r="AP57" s="1442"/>
      <c r="AQ57" s="1443"/>
      <c r="AR57" s="56"/>
      <c r="AS57" s="35"/>
      <c r="BK57" s="1436"/>
      <c r="BL57" s="1436"/>
      <c r="BM57" s="1436"/>
      <c r="BN57" s="1436"/>
      <c r="BO57" s="1436"/>
      <c r="BP57" s="1436"/>
      <c r="BQ57" s="1436"/>
      <c r="BR57" s="1436"/>
      <c r="BS57" s="1436"/>
      <c r="BT57" s="1436"/>
      <c r="BU57" s="1436"/>
      <c r="BV57" s="1436"/>
      <c r="BZ57" s="76"/>
    </row>
    <row r="58" spans="1:79" ht="15" customHeight="1" x14ac:dyDescent="0.15">
      <c r="A58" s="42"/>
      <c r="B58" s="1488"/>
      <c r="C58" s="65" t="s">
        <v>464</v>
      </c>
      <c r="D58" s="65"/>
      <c r="E58" s="65"/>
      <c r="F58" s="1503"/>
      <c r="G58" s="1503"/>
      <c r="H58" s="1503"/>
      <c r="I58" s="1503"/>
      <c r="J58" s="65" t="s">
        <v>463</v>
      </c>
      <c r="K58" s="65"/>
      <c r="L58" s="65"/>
      <c r="M58" s="1501"/>
      <c r="N58" s="1502"/>
      <c r="O58" s="1507"/>
      <c r="P58" s="1508"/>
      <c r="Q58" s="1508"/>
      <c r="R58" s="1509"/>
      <c r="S58" s="1507"/>
      <c r="T58" s="1508"/>
      <c r="U58" s="1508"/>
      <c r="V58" s="1509"/>
      <c r="W58" s="1510"/>
      <c r="X58" s="1511"/>
      <c r="Y58" s="1511"/>
      <c r="Z58" s="1452" t="s">
        <v>83</v>
      </c>
      <c r="AA58" s="1452"/>
      <c r="AB58" s="1447"/>
      <c r="AC58" s="1448"/>
      <c r="AD58" s="1448"/>
      <c r="AE58" s="1448"/>
      <c r="AF58" s="1448"/>
      <c r="AG58" s="1448"/>
      <c r="AH58" s="1448"/>
      <c r="AI58" s="1448"/>
      <c r="AJ58" s="1448"/>
      <c r="AK58" s="1448"/>
      <c r="AL58" s="1448"/>
      <c r="AM58" s="1448"/>
      <c r="AN58" s="1448"/>
      <c r="AO58" s="1448"/>
      <c r="AP58" s="1448"/>
      <c r="AQ58" s="1449"/>
      <c r="AR58" s="56"/>
      <c r="AS58" s="35"/>
      <c r="BK58" s="1436"/>
      <c r="BL58" s="1436"/>
      <c r="BM58" s="1436"/>
      <c r="BN58" s="1436"/>
      <c r="BO58" s="1436"/>
      <c r="BP58" s="1436"/>
      <c r="BQ58" s="1436"/>
      <c r="BR58" s="1436"/>
      <c r="BS58" s="1436"/>
      <c r="BT58" s="1436"/>
      <c r="BU58" s="1436"/>
      <c r="BV58" s="1436"/>
      <c r="BZ58" s="76"/>
    </row>
    <row r="59" spans="1:79" ht="14.25" customHeight="1" x14ac:dyDescent="0.15">
      <c r="A59" s="42"/>
      <c r="B59" s="35"/>
      <c r="C59" s="77" t="s">
        <v>465</v>
      </c>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56"/>
      <c r="AS59" s="35"/>
      <c r="BK59" s="1436"/>
      <c r="BL59" s="1436"/>
      <c r="BM59" s="1436"/>
      <c r="BN59" s="1436"/>
      <c r="BO59" s="1436"/>
      <c r="BP59" s="1436"/>
      <c r="BQ59" s="1436"/>
      <c r="BR59" s="1436"/>
      <c r="BS59" s="1436"/>
      <c r="BT59" s="1436"/>
      <c r="BU59" s="1436"/>
      <c r="BV59" s="1436"/>
      <c r="BZ59" s="76"/>
    </row>
    <row r="60" spans="1:79" ht="14.25" customHeight="1" x14ac:dyDescent="0.15">
      <c r="A60" s="42"/>
      <c r="B60" s="1458" t="s">
        <v>466</v>
      </c>
      <c r="C60" s="1458"/>
      <c r="D60" s="1458"/>
      <c r="E60" s="1458"/>
      <c r="F60" s="1458"/>
      <c r="G60" s="1458"/>
      <c r="H60" s="1458"/>
      <c r="I60" s="1458"/>
      <c r="J60" s="1458"/>
      <c r="K60" s="1458"/>
      <c r="L60" s="1458"/>
      <c r="M60" s="1452" t="s">
        <v>467</v>
      </c>
      <c r="N60" s="1452"/>
      <c r="O60" s="1452"/>
      <c r="P60" s="1452"/>
      <c r="Q60" s="1452"/>
      <c r="R60" s="1452"/>
      <c r="S60" s="1452"/>
      <c r="T60" s="1452"/>
      <c r="U60" s="1452"/>
      <c r="V60" s="1452"/>
      <c r="W60" s="1452"/>
      <c r="X60" s="1452"/>
      <c r="Y60" s="1452"/>
      <c r="Z60" s="1452"/>
      <c r="AA60" s="1452"/>
      <c r="AB60" s="1460"/>
      <c r="AC60" s="1460"/>
      <c r="AD60" s="1460"/>
      <c r="AE60" s="1460"/>
      <c r="AF60" s="1460"/>
      <c r="AG60" s="1460"/>
      <c r="AH60" s="1460"/>
      <c r="AI60" s="1460"/>
      <c r="AJ60" s="1460"/>
      <c r="AK60" s="1460"/>
      <c r="AL60" s="1460"/>
      <c r="AM60" s="1460"/>
      <c r="AN60" s="1460"/>
      <c r="AO60" s="1460"/>
      <c r="AP60" s="1460"/>
      <c r="AQ60" s="1460"/>
      <c r="AR60" s="56"/>
      <c r="AS60" s="35"/>
      <c r="BK60" s="1436"/>
      <c r="BL60" s="1436"/>
      <c r="BM60" s="1436"/>
      <c r="BN60" s="1436"/>
      <c r="BO60" s="1436"/>
      <c r="BP60" s="1436"/>
      <c r="BQ60" s="1436"/>
      <c r="BR60" s="1436"/>
      <c r="BS60" s="1436"/>
      <c r="BT60" s="1436"/>
      <c r="BU60" s="1436"/>
      <c r="BV60" s="1436"/>
      <c r="BZ60" s="76"/>
    </row>
    <row r="61" spans="1:79" ht="14.25" customHeight="1" x14ac:dyDescent="0.15">
      <c r="A61" s="42"/>
      <c r="B61" s="1458"/>
      <c r="C61" s="1458"/>
      <c r="D61" s="1458"/>
      <c r="E61" s="1458"/>
      <c r="F61" s="1458"/>
      <c r="G61" s="1458"/>
      <c r="H61" s="1458"/>
      <c r="I61" s="1458"/>
      <c r="J61" s="1458"/>
      <c r="K61" s="1458"/>
      <c r="L61" s="1458"/>
      <c r="M61" s="1452" t="s">
        <v>468</v>
      </c>
      <c r="N61" s="1452"/>
      <c r="O61" s="1452"/>
      <c r="P61" s="1452"/>
      <c r="Q61" s="1452"/>
      <c r="R61" s="1452"/>
      <c r="S61" s="1452"/>
      <c r="T61" s="1452"/>
      <c r="U61" s="1452"/>
      <c r="V61" s="1452"/>
      <c r="W61" s="1452"/>
      <c r="X61" s="1452"/>
      <c r="Y61" s="1452"/>
      <c r="Z61" s="1452"/>
      <c r="AA61" s="1452"/>
      <c r="AB61" s="1460"/>
      <c r="AC61" s="1460"/>
      <c r="AD61" s="1460"/>
      <c r="AE61" s="1460"/>
      <c r="AF61" s="1460"/>
      <c r="AG61" s="1460"/>
      <c r="AH61" s="1460"/>
      <c r="AI61" s="1460"/>
      <c r="AJ61" s="1460"/>
      <c r="AK61" s="1460"/>
      <c r="AL61" s="1460"/>
      <c r="AM61" s="1460"/>
      <c r="AN61" s="1460"/>
      <c r="AO61" s="1460"/>
      <c r="AP61" s="1460"/>
      <c r="AQ61" s="1460"/>
      <c r="AR61" s="56"/>
      <c r="AS61" s="35"/>
      <c r="BK61" s="1436"/>
      <c r="BL61" s="1436"/>
      <c r="BM61" s="1436"/>
      <c r="BN61" s="1436"/>
      <c r="BO61" s="1436"/>
      <c r="BP61" s="1436"/>
      <c r="BQ61" s="1436"/>
      <c r="BR61" s="1436"/>
      <c r="BS61" s="1436"/>
      <c r="BT61" s="1436"/>
      <c r="BU61" s="1436"/>
      <c r="BV61" s="1436"/>
      <c r="BZ61" s="76"/>
      <c r="CA61" s="57"/>
    </row>
    <row r="62" spans="1:79" ht="14.25" customHeight="1" x14ac:dyDescent="0.15">
      <c r="A62" s="42"/>
      <c r="B62" s="1458"/>
      <c r="C62" s="1458"/>
      <c r="D62" s="1458"/>
      <c r="E62" s="1458"/>
      <c r="F62" s="1458"/>
      <c r="G62" s="1458"/>
      <c r="H62" s="1458"/>
      <c r="I62" s="1458"/>
      <c r="J62" s="1458"/>
      <c r="K62" s="1458"/>
      <c r="L62" s="1458"/>
      <c r="M62" s="1452" t="s">
        <v>469</v>
      </c>
      <c r="N62" s="1452"/>
      <c r="O62" s="1452"/>
      <c r="P62" s="1452"/>
      <c r="Q62" s="1452"/>
      <c r="R62" s="1452"/>
      <c r="S62" s="1452"/>
      <c r="T62" s="1452"/>
      <c r="U62" s="1452"/>
      <c r="V62" s="1452"/>
      <c r="W62" s="1452"/>
      <c r="X62" s="1452"/>
      <c r="Y62" s="1452"/>
      <c r="Z62" s="1452"/>
      <c r="AA62" s="1452"/>
      <c r="AB62" s="1460"/>
      <c r="AC62" s="1460"/>
      <c r="AD62" s="1460"/>
      <c r="AE62" s="1460"/>
      <c r="AF62" s="1460"/>
      <c r="AG62" s="1460"/>
      <c r="AH62" s="1460"/>
      <c r="AI62" s="1460"/>
      <c r="AJ62" s="1460"/>
      <c r="AK62" s="1460"/>
      <c r="AL62" s="1460"/>
      <c r="AM62" s="1460"/>
      <c r="AN62" s="1460"/>
      <c r="AO62" s="1460"/>
      <c r="AP62" s="1460"/>
      <c r="AQ62" s="1460"/>
      <c r="AR62" s="56"/>
      <c r="AS62" s="35"/>
      <c r="BL62" s="1436"/>
      <c r="BM62" s="1436"/>
      <c r="BN62" s="1436"/>
      <c r="BO62" s="1436"/>
      <c r="BP62" s="1436"/>
      <c r="BQ62" s="1436"/>
      <c r="BR62" s="1436"/>
      <c r="BS62" s="1436"/>
      <c r="BT62" s="1436"/>
      <c r="BU62" s="1436"/>
      <c r="BV62" s="1436"/>
      <c r="BZ62" s="76"/>
    </row>
    <row r="63" spans="1:79" ht="14.25" customHeight="1" x14ac:dyDescent="0.15">
      <c r="A63" s="42"/>
      <c r="B63" s="1458"/>
      <c r="C63" s="1458"/>
      <c r="D63" s="1458"/>
      <c r="E63" s="1458"/>
      <c r="F63" s="1458"/>
      <c r="G63" s="1458"/>
      <c r="H63" s="1458"/>
      <c r="I63" s="1458"/>
      <c r="J63" s="1458"/>
      <c r="K63" s="1458"/>
      <c r="L63" s="1458"/>
      <c r="M63" s="1487" t="s">
        <v>470</v>
      </c>
      <c r="N63" s="1487"/>
      <c r="O63" s="1487"/>
      <c r="P63" s="1487"/>
      <c r="Q63" s="1487"/>
      <c r="R63" s="1487"/>
      <c r="S63" s="1487"/>
      <c r="T63" s="1487"/>
      <c r="U63" s="1487"/>
      <c r="V63" s="1487"/>
      <c r="W63" s="1487"/>
      <c r="X63" s="1487"/>
      <c r="Y63" s="1487"/>
      <c r="Z63" s="1487"/>
      <c r="AA63" s="1487"/>
      <c r="AB63" s="1460"/>
      <c r="AC63" s="1460"/>
      <c r="AD63" s="1460"/>
      <c r="AE63" s="1460"/>
      <c r="AF63" s="1460"/>
      <c r="AG63" s="1460"/>
      <c r="AH63" s="1460"/>
      <c r="AI63" s="1460"/>
      <c r="AJ63" s="1460"/>
      <c r="AK63" s="1460"/>
      <c r="AL63" s="1460"/>
      <c r="AM63" s="1460"/>
      <c r="AN63" s="1460"/>
      <c r="AO63" s="1460"/>
      <c r="AP63" s="1460"/>
      <c r="AQ63" s="1460"/>
      <c r="AR63" s="56"/>
      <c r="AS63" s="35"/>
      <c r="BL63" s="1436"/>
      <c r="BM63" s="1436"/>
      <c r="BN63" s="1436"/>
      <c r="BO63" s="1436"/>
      <c r="BP63" s="1436"/>
      <c r="BQ63" s="1436"/>
      <c r="BR63" s="1436"/>
      <c r="BS63" s="1436"/>
      <c r="BT63" s="1436"/>
      <c r="BU63" s="1436"/>
      <c r="BV63" s="1436"/>
      <c r="BZ63" s="76"/>
    </row>
    <row r="64" spans="1:79" ht="14.25" customHeight="1" x14ac:dyDescent="0.15">
      <c r="A64" s="42"/>
      <c r="B64" s="1458"/>
      <c r="C64" s="1458"/>
      <c r="D64" s="1458"/>
      <c r="E64" s="1458"/>
      <c r="F64" s="1458"/>
      <c r="G64" s="1458"/>
      <c r="H64" s="1458"/>
      <c r="I64" s="1458"/>
      <c r="J64" s="1458"/>
      <c r="K64" s="1458"/>
      <c r="L64" s="1458"/>
      <c r="M64" s="1534"/>
      <c r="N64" s="1534"/>
      <c r="O64" s="1534"/>
      <c r="P64" s="1534"/>
      <c r="Q64" s="1534"/>
      <c r="R64" s="1534"/>
      <c r="S64" s="1534"/>
      <c r="T64" s="1534"/>
      <c r="U64" s="1534"/>
      <c r="V64" s="1534"/>
      <c r="W64" s="1534"/>
      <c r="X64" s="1534"/>
      <c r="Y64" s="1534"/>
      <c r="Z64" s="1534"/>
      <c r="AA64" s="1534"/>
      <c r="AB64" s="1475" t="s">
        <v>471</v>
      </c>
      <c r="AC64" s="1489"/>
      <c r="AD64" s="1490"/>
      <c r="AE64" s="1491"/>
      <c r="AF64" s="1491"/>
      <c r="AG64" s="1492"/>
      <c r="AH64" s="55" t="s">
        <v>141</v>
      </c>
      <c r="AI64" s="1475" t="s">
        <v>472</v>
      </c>
      <c r="AJ64" s="1476"/>
      <c r="AK64" s="1489"/>
      <c r="AL64" s="1490"/>
      <c r="AM64" s="1491"/>
      <c r="AN64" s="1491"/>
      <c r="AO64" s="1491"/>
      <c r="AP64" s="1492"/>
      <c r="AQ64" s="55" t="s">
        <v>473</v>
      </c>
      <c r="AR64" s="56"/>
      <c r="AS64" s="35"/>
      <c r="BL64" s="1436"/>
      <c r="BM64" s="1436"/>
      <c r="BN64" s="1436"/>
      <c r="BO64" s="1436"/>
      <c r="BP64" s="1436"/>
      <c r="BQ64" s="1436"/>
      <c r="BR64" s="1436"/>
      <c r="BS64" s="1436"/>
      <c r="BT64" s="1436"/>
      <c r="BU64" s="1436"/>
      <c r="BV64" s="1436"/>
      <c r="BZ64" s="76"/>
    </row>
    <row r="65" spans="1:78" ht="14.25" customHeight="1" x14ac:dyDescent="0.15">
      <c r="A65" s="42"/>
      <c r="B65" s="1458"/>
      <c r="C65" s="1458"/>
      <c r="D65" s="1458"/>
      <c r="E65" s="1458"/>
      <c r="F65" s="1458"/>
      <c r="G65" s="1458"/>
      <c r="H65" s="1458"/>
      <c r="I65" s="1458"/>
      <c r="J65" s="1458"/>
      <c r="K65" s="1458"/>
      <c r="L65" s="1458"/>
      <c r="M65" s="1515"/>
      <c r="N65" s="1515"/>
      <c r="O65" s="1515"/>
      <c r="P65" s="1515"/>
      <c r="Q65" s="1515"/>
      <c r="R65" s="1515"/>
      <c r="S65" s="1515"/>
      <c r="T65" s="1515"/>
      <c r="U65" s="1515"/>
      <c r="V65" s="1515"/>
      <c r="W65" s="1515"/>
      <c r="X65" s="1515"/>
      <c r="Y65" s="1515"/>
      <c r="Z65" s="1515"/>
      <c r="AA65" s="1515"/>
      <c r="AB65" s="1475" t="s">
        <v>474</v>
      </c>
      <c r="AC65" s="1489"/>
      <c r="AD65" s="1490"/>
      <c r="AE65" s="1491"/>
      <c r="AF65" s="1491"/>
      <c r="AG65" s="1492"/>
      <c r="AH65" s="55" t="s">
        <v>475</v>
      </c>
      <c r="AI65" s="1475" t="s">
        <v>476</v>
      </c>
      <c r="AJ65" s="1476"/>
      <c r="AK65" s="1489"/>
      <c r="AL65" s="1490"/>
      <c r="AM65" s="1491"/>
      <c r="AN65" s="1491"/>
      <c r="AO65" s="1491"/>
      <c r="AP65" s="1492"/>
      <c r="AQ65" s="55" t="s">
        <v>477</v>
      </c>
      <c r="AR65" s="56"/>
      <c r="AS65" s="35"/>
      <c r="AX65" s="57"/>
      <c r="BL65" s="1436"/>
      <c r="BM65" s="1436"/>
      <c r="BN65" s="1436"/>
      <c r="BO65" s="1436"/>
      <c r="BP65" s="1436"/>
      <c r="BQ65" s="1436"/>
      <c r="BR65" s="1436"/>
      <c r="BS65" s="1436"/>
      <c r="BT65" s="1436"/>
      <c r="BU65" s="1436"/>
      <c r="BV65" s="1436"/>
      <c r="BZ65" s="76"/>
    </row>
    <row r="66" spans="1:78" ht="14.25" customHeight="1" x14ac:dyDescent="0.15">
      <c r="A66" s="42"/>
      <c r="B66" s="1458"/>
      <c r="C66" s="1458"/>
      <c r="D66" s="1458"/>
      <c r="E66" s="1458"/>
      <c r="F66" s="1458"/>
      <c r="G66" s="1458"/>
      <c r="H66" s="1458"/>
      <c r="I66" s="1458"/>
      <c r="J66" s="1458"/>
      <c r="K66" s="1458"/>
      <c r="L66" s="1458"/>
      <c r="M66" s="1487" t="s">
        <v>478</v>
      </c>
      <c r="N66" s="1487"/>
      <c r="O66" s="1487"/>
      <c r="P66" s="1487"/>
      <c r="Q66" s="1487"/>
      <c r="R66" s="1487"/>
      <c r="S66" s="1487"/>
      <c r="T66" s="1487"/>
      <c r="U66" s="1487"/>
      <c r="V66" s="1487"/>
      <c r="W66" s="1487"/>
      <c r="X66" s="1487"/>
      <c r="Y66" s="1487"/>
      <c r="Z66" s="1487"/>
      <c r="AA66" s="1487"/>
      <c r="AB66" s="1429"/>
      <c r="AC66" s="1430"/>
      <c r="AD66" s="1430"/>
      <c r="AE66" s="1430"/>
      <c r="AF66" s="1430"/>
      <c r="AG66" s="1430"/>
      <c r="AH66" s="1430"/>
      <c r="AI66" s="1430"/>
      <c r="AJ66" s="1430"/>
      <c r="AK66" s="1430"/>
      <c r="AL66" s="1430"/>
      <c r="AM66" s="1430"/>
      <c r="AN66" s="1430"/>
      <c r="AO66" s="1430"/>
      <c r="AP66" s="1430"/>
      <c r="AQ66" s="1431"/>
      <c r="AR66" s="56"/>
      <c r="AS66" s="35"/>
      <c r="BL66" s="1436"/>
      <c r="BM66" s="1436"/>
      <c r="BN66" s="1436"/>
      <c r="BO66" s="1436"/>
      <c r="BP66" s="1436"/>
      <c r="BQ66" s="1436"/>
      <c r="BR66" s="1436"/>
      <c r="BS66" s="1436"/>
      <c r="BT66" s="1436"/>
      <c r="BU66" s="1436"/>
      <c r="BV66" s="1436"/>
    </row>
    <row r="67" spans="1:78" ht="14.25" customHeight="1" x14ac:dyDescent="0.15">
      <c r="A67" s="42"/>
      <c r="B67" s="1458"/>
      <c r="C67" s="1458"/>
      <c r="D67" s="1458"/>
      <c r="E67" s="1458"/>
      <c r="F67" s="1458"/>
      <c r="G67" s="1458"/>
      <c r="H67" s="1458"/>
      <c r="I67" s="1458"/>
      <c r="J67" s="1458"/>
      <c r="K67" s="1458"/>
      <c r="L67" s="1458"/>
      <c r="M67" s="1486"/>
      <c r="N67" s="1486"/>
      <c r="O67" s="1486"/>
      <c r="P67" s="1486"/>
      <c r="Q67" s="1486"/>
      <c r="R67" s="1486"/>
      <c r="S67" s="1486"/>
      <c r="T67" s="1486"/>
      <c r="U67" s="1486"/>
      <c r="V67" s="1486"/>
      <c r="W67" s="1486"/>
      <c r="X67" s="1486"/>
      <c r="Y67" s="1486"/>
      <c r="Z67" s="1486"/>
      <c r="AA67" s="1486"/>
      <c r="AB67" s="1432"/>
      <c r="AC67" s="1433"/>
      <c r="AD67" s="1433"/>
      <c r="AE67" s="1433"/>
      <c r="AF67" s="1433"/>
      <c r="AG67" s="1433"/>
      <c r="AH67" s="1433"/>
      <c r="AI67" s="1433"/>
      <c r="AJ67" s="1433"/>
      <c r="AK67" s="1433"/>
      <c r="AL67" s="1433"/>
      <c r="AM67" s="1433"/>
      <c r="AN67" s="1433"/>
      <c r="AO67" s="1433"/>
      <c r="AP67" s="1433"/>
      <c r="AQ67" s="1434"/>
      <c r="AR67" s="56"/>
      <c r="AS67" s="35"/>
    </row>
    <row r="68" spans="1:78" ht="14.25" customHeight="1" thickBot="1" x14ac:dyDescent="0.2">
      <c r="A68" s="78"/>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80"/>
      <c r="AS68" s="35"/>
    </row>
  </sheetData>
  <sheetProtection password="E12F" sheet="1" objects="1" scenarios="1"/>
  <mergeCells count="435">
    <mergeCell ref="AB66:AQ67"/>
    <mergeCell ref="M65:AA65"/>
    <mergeCell ref="AB65:AC65"/>
    <mergeCell ref="AD65:AG65"/>
    <mergeCell ref="AI65:AK65"/>
    <mergeCell ref="AL65:AP65"/>
    <mergeCell ref="BL65:BP65"/>
    <mergeCell ref="BQ65:BV65"/>
    <mergeCell ref="M64:AA64"/>
    <mergeCell ref="AB64:AC64"/>
    <mergeCell ref="AD64:AG64"/>
    <mergeCell ref="AI64:AK64"/>
    <mergeCell ref="AL64:AP64"/>
    <mergeCell ref="BL64:BP64"/>
    <mergeCell ref="BK59:BP59"/>
    <mergeCell ref="BQ59:BV59"/>
    <mergeCell ref="B60:L67"/>
    <mergeCell ref="M60:AA60"/>
    <mergeCell ref="AB60:AQ60"/>
    <mergeCell ref="BK60:BP60"/>
    <mergeCell ref="BQ60:BV60"/>
    <mergeCell ref="M61:AA61"/>
    <mergeCell ref="AB61:AQ61"/>
    <mergeCell ref="BK61:BP61"/>
    <mergeCell ref="BQ61:BV61"/>
    <mergeCell ref="M62:AA62"/>
    <mergeCell ref="AB62:AQ62"/>
    <mergeCell ref="BL62:BP62"/>
    <mergeCell ref="BQ62:BV62"/>
    <mergeCell ref="M63:AA63"/>
    <mergeCell ref="AB63:AQ63"/>
    <mergeCell ref="BL63:BP63"/>
    <mergeCell ref="BQ63:BV63"/>
    <mergeCell ref="M66:AA66"/>
    <mergeCell ref="BL66:BP66"/>
    <mergeCell ref="BQ66:BV66"/>
    <mergeCell ref="M67:AA67"/>
    <mergeCell ref="BQ64:BV64"/>
    <mergeCell ref="AC57:AH57"/>
    <mergeCell ref="AI57:AJ57"/>
    <mergeCell ref="AK57:AQ57"/>
    <mergeCell ref="BK57:BP57"/>
    <mergeCell ref="BQ57:BV57"/>
    <mergeCell ref="F58:I58"/>
    <mergeCell ref="Z58:AA58"/>
    <mergeCell ref="AB58:AQ58"/>
    <mergeCell ref="BK58:BP58"/>
    <mergeCell ref="BQ58:BV58"/>
    <mergeCell ref="C57:L57"/>
    <mergeCell ref="M57:N58"/>
    <mergeCell ref="O57:R58"/>
    <mergeCell ref="S57:V58"/>
    <mergeCell ref="W57:Y58"/>
    <mergeCell ref="Z57:AB57"/>
    <mergeCell ref="AC55:AH55"/>
    <mergeCell ref="AI55:AJ55"/>
    <mergeCell ref="AK55:AQ55"/>
    <mergeCell ref="BK55:BP55"/>
    <mergeCell ref="BQ55:BV55"/>
    <mergeCell ref="F56:I56"/>
    <mergeCell ref="Z56:AA56"/>
    <mergeCell ref="AB56:AQ56"/>
    <mergeCell ref="BK56:BP56"/>
    <mergeCell ref="BQ56:BV56"/>
    <mergeCell ref="C55:L55"/>
    <mergeCell ref="M55:N56"/>
    <mergeCell ref="O55:R56"/>
    <mergeCell ref="S55:V56"/>
    <mergeCell ref="W55:Y56"/>
    <mergeCell ref="Z55:AB55"/>
    <mergeCell ref="AB53:AH53"/>
    <mergeCell ref="AI53:AJ53"/>
    <mergeCell ref="AK53:AQ53"/>
    <mergeCell ref="BK53:BP53"/>
    <mergeCell ref="BQ53:BV53"/>
    <mergeCell ref="Z54:AA54"/>
    <mergeCell ref="AB54:AQ54"/>
    <mergeCell ref="BK54:BP54"/>
    <mergeCell ref="BQ54:BV54"/>
    <mergeCell ref="AB51:AH51"/>
    <mergeCell ref="AI51:AJ51"/>
    <mergeCell ref="AK51:AQ51"/>
    <mergeCell ref="BK51:BP51"/>
    <mergeCell ref="BQ51:BV51"/>
    <mergeCell ref="Z52:AA52"/>
    <mergeCell ref="AB52:AQ52"/>
    <mergeCell ref="BK52:BP52"/>
    <mergeCell ref="BQ52:BV52"/>
    <mergeCell ref="G51:L54"/>
    <mergeCell ref="M51:N54"/>
    <mergeCell ref="O51:R52"/>
    <mergeCell ref="S51:V52"/>
    <mergeCell ref="W51:Y52"/>
    <mergeCell ref="Z51:AA51"/>
    <mergeCell ref="O53:R54"/>
    <mergeCell ref="S53:V54"/>
    <mergeCell ref="W53:Y54"/>
    <mergeCell ref="Z53:AA53"/>
    <mergeCell ref="AB49:AH49"/>
    <mergeCell ref="AI49:AJ49"/>
    <mergeCell ref="AK49:AQ49"/>
    <mergeCell ref="BK49:BP49"/>
    <mergeCell ref="BQ49:BV49"/>
    <mergeCell ref="Z50:AA50"/>
    <mergeCell ref="AB50:AQ50"/>
    <mergeCell ref="BK50:BP50"/>
    <mergeCell ref="BQ50:BV50"/>
    <mergeCell ref="AB47:AH47"/>
    <mergeCell ref="AI47:AJ47"/>
    <mergeCell ref="AK47:AQ47"/>
    <mergeCell ref="BK47:BP47"/>
    <mergeCell ref="BQ47:BV47"/>
    <mergeCell ref="Z48:AA48"/>
    <mergeCell ref="AB48:AQ48"/>
    <mergeCell ref="BK48:BP48"/>
    <mergeCell ref="BQ48:BV48"/>
    <mergeCell ref="G47:L50"/>
    <mergeCell ref="M47:N50"/>
    <mergeCell ref="O47:R48"/>
    <mergeCell ref="S47:V48"/>
    <mergeCell ref="W47:Y48"/>
    <mergeCell ref="Z47:AA47"/>
    <mergeCell ref="O49:R50"/>
    <mergeCell ref="S49:V50"/>
    <mergeCell ref="W49:Y50"/>
    <mergeCell ref="Z49:AA49"/>
    <mergeCell ref="AB45:AH45"/>
    <mergeCell ref="AI45:AJ45"/>
    <mergeCell ref="AK45:AQ45"/>
    <mergeCell ref="BK45:BP45"/>
    <mergeCell ref="BQ45:BV45"/>
    <mergeCell ref="Z46:AA46"/>
    <mergeCell ref="AB46:AQ46"/>
    <mergeCell ref="BK46:BP46"/>
    <mergeCell ref="BQ46:BV46"/>
    <mergeCell ref="BQ41:BV41"/>
    <mergeCell ref="Z42:AA42"/>
    <mergeCell ref="AB42:AQ42"/>
    <mergeCell ref="BK42:BP42"/>
    <mergeCell ref="BQ42:BV42"/>
    <mergeCell ref="G43:L46"/>
    <mergeCell ref="M43:N46"/>
    <mergeCell ref="O43:R44"/>
    <mergeCell ref="S43:V44"/>
    <mergeCell ref="W43:Y44"/>
    <mergeCell ref="Z43:AA43"/>
    <mergeCell ref="O45:R46"/>
    <mergeCell ref="S45:V46"/>
    <mergeCell ref="W45:Y46"/>
    <mergeCell ref="Z45:AA45"/>
    <mergeCell ref="AB43:AH43"/>
    <mergeCell ref="AI43:AJ43"/>
    <mergeCell ref="AK43:AQ43"/>
    <mergeCell ref="BK43:BP43"/>
    <mergeCell ref="BQ43:BV43"/>
    <mergeCell ref="Z44:AA44"/>
    <mergeCell ref="AB44:AQ44"/>
    <mergeCell ref="BK44:BP44"/>
    <mergeCell ref="BQ44:BV44"/>
    <mergeCell ref="G41:L42"/>
    <mergeCell ref="M41:N42"/>
    <mergeCell ref="O41:R42"/>
    <mergeCell ref="S41:V42"/>
    <mergeCell ref="W41:Y42"/>
    <mergeCell ref="Z41:AA41"/>
    <mergeCell ref="AI39:AJ39"/>
    <mergeCell ref="AK39:AQ39"/>
    <mergeCell ref="BK39:BP39"/>
    <mergeCell ref="G38:L40"/>
    <mergeCell ref="M38:N40"/>
    <mergeCell ref="AB41:AH41"/>
    <mergeCell ref="AI41:AJ41"/>
    <mergeCell ref="AK41:AQ41"/>
    <mergeCell ref="BK41:BP41"/>
    <mergeCell ref="BQ39:BV39"/>
    <mergeCell ref="O40:Y40"/>
    <mergeCell ref="Z40:AA40"/>
    <mergeCell ref="AB40:AQ40"/>
    <mergeCell ref="BK40:BP40"/>
    <mergeCell ref="BQ40:BV40"/>
    <mergeCell ref="AB38:AH38"/>
    <mergeCell ref="AI38:AJ38"/>
    <mergeCell ref="AK38:AQ38"/>
    <mergeCell ref="BK38:BP38"/>
    <mergeCell ref="BQ38:BV38"/>
    <mergeCell ref="O39:R39"/>
    <mergeCell ref="S39:V39"/>
    <mergeCell ref="W39:Y39"/>
    <mergeCell ref="Z39:AA39"/>
    <mergeCell ref="AB39:AH39"/>
    <mergeCell ref="O38:R38"/>
    <mergeCell ref="S38:V38"/>
    <mergeCell ref="W38:Y38"/>
    <mergeCell ref="Z38:AA38"/>
    <mergeCell ref="BQ36:BV36"/>
    <mergeCell ref="O37:Y37"/>
    <mergeCell ref="Z37:AA37"/>
    <mergeCell ref="AB37:AQ37"/>
    <mergeCell ref="BK37:BP37"/>
    <mergeCell ref="BQ37:BV37"/>
    <mergeCell ref="AI35:AJ35"/>
    <mergeCell ref="AK35:AQ35"/>
    <mergeCell ref="BK35:BP35"/>
    <mergeCell ref="BQ35:BV35"/>
    <mergeCell ref="O36:R36"/>
    <mergeCell ref="S36:V36"/>
    <mergeCell ref="W36:Y36"/>
    <mergeCell ref="Z36:AA36"/>
    <mergeCell ref="AB36:AH36"/>
    <mergeCell ref="AI36:AJ36"/>
    <mergeCell ref="G35:L37"/>
    <mergeCell ref="M35:N37"/>
    <mergeCell ref="O35:R35"/>
    <mergeCell ref="S35:V35"/>
    <mergeCell ref="W35:Y35"/>
    <mergeCell ref="Z35:AA35"/>
    <mergeCell ref="AB35:AH35"/>
    <mergeCell ref="AK36:AQ36"/>
    <mergeCell ref="BK36:BP36"/>
    <mergeCell ref="AB34:AQ34"/>
    <mergeCell ref="BK32:BP32"/>
    <mergeCell ref="BQ32:BV32"/>
    <mergeCell ref="Z33:AA33"/>
    <mergeCell ref="AB33:AH33"/>
    <mergeCell ref="AI33:AQ33"/>
    <mergeCell ref="BK33:BP33"/>
    <mergeCell ref="BQ33:BV33"/>
    <mergeCell ref="AB31:AQ31"/>
    <mergeCell ref="Z32:AA32"/>
    <mergeCell ref="AB32:AH32"/>
    <mergeCell ref="AI32:AJ32"/>
    <mergeCell ref="AK32:AQ32"/>
    <mergeCell ref="BK34:BP34"/>
    <mergeCell ref="BQ34:BV34"/>
    <mergeCell ref="G29:L34"/>
    <mergeCell ref="M29:N34"/>
    <mergeCell ref="O29:R30"/>
    <mergeCell ref="S29:V30"/>
    <mergeCell ref="W29:Y30"/>
    <mergeCell ref="Z29:AA29"/>
    <mergeCell ref="O31:Y31"/>
    <mergeCell ref="Z31:AA31"/>
    <mergeCell ref="O34:Y34"/>
    <mergeCell ref="Z34:AA34"/>
    <mergeCell ref="O32:R33"/>
    <mergeCell ref="S32:V33"/>
    <mergeCell ref="W32:Y33"/>
    <mergeCell ref="Z30:AA30"/>
    <mergeCell ref="BK28:BP28"/>
    <mergeCell ref="BQ28:BV28"/>
    <mergeCell ref="O27:R27"/>
    <mergeCell ref="S27:V27"/>
    <mergeCell ref="W27:Y27"/>
    <mergeCell ref="Z27:AA27"/>
    <mergeCell ref="AB27:AH27"/>
    <mergeCell ref="AI27:AJ27"/>
    <mergeCell ref="AB29:AH29"/>
    <mergeCell ref="AI29:AJ29"/>
    <mergeCell ref="AK29:AQ29"/>
    <mergeCell ref="BK29:BP29"/>
    <mergeCell ref="BQ29:BV29"/>
    <mergeCell ref="O28:Y28"/>
    <mergeCell ref="Z28:AA28"/>
    <mergeCell ref="AB28:AQ28"/>
    <mergeCell ref="BK26:BP26"/>
    <mergeCell ref="BQ26:BV26"/>
    <mergeCell ref="Z25:AA25"/>
    <mergeCell ref="AB25:AH25"/>
    <mergeCell ref="AI25:AQ25"/>
    <mergeCell ref="BK25:BP25"/>
    <mergeCell ref="BQ25:BV25"/>
    <mergeCell ref="AK27:AQ27"/>
    <mergeCell ref="BK27:BP27"/>
    <mergeCell ref="BQ27:BV27"/>
    <mergeCell ref="AK26:AQ26"/>
    <mergeCell ref="BK24:BP24"/>
    <mergeCell ref="BQ24:BV24"/>
    <mergeCell ref="Z23:AA23"/>
    <mergeCell ref="AB23:AH23"/>
    <mergeCell ref="AI23:AQ23"/>
    <mergeCell ref="BK23:BP23"/>
    <mergeCell ref="BQ23:BV23"/>
    <mergeCell ref="G24:L25"/>
    <mergeCell ref="M24:N25"/>
    <mergeCell ref="O24:R25"/>
    <mergeCell ref="S24:V25"/>
    <mergeCell ref="W24:Y25"/>
    <mergeCell ref="G22:L23"/>
    <mergeCell ref="M22:N23"/>
    <mergeCell ref="O22:R23"/>
    <mergeCell ref="Z24:AA24"/>
    <mergeCell ref="AB24:AH24"/>
    <mergeCell ref="AI24:AJ24"/>
    <mergeCell ref="AK24:AQ24"/>
    <mergeCell ref="BK22:BP22"/>
    <mergeCell ref="BQ22:BV22"/>
    <mergeCell ref="S21:V21"/>
    <mergeCell ref="W21:Y21"/>
    <mergeCell ref="Z21:AQ21"/>
    <mergeCell ref="BK21:BP21"/>
    <mergeCell ref="BQ21:BV21"/>
    <mergeCell ref="S22:V23"/>
    <mergeCell ref="W22:Y23"/>
    <mergeCell ref="B21:B58"/>
    <mergeCell ref="C21:F21"/>
    <mergeCell ref="G21:L21"/>
    <mergeCell ref="M21:N21"/>
    <mergeCell ref="O21:R21"/>
    <mergeCell ref="Z22:AA22"/>
    <mergeCell ref="AB22:AH22"/>
    <mergeCell ref="AI22:AJ22"/>
    <mergeCell ref="AK22:AQ22"/>
    <mergeCell ref="G26:L28"/>
    <mergeCell ref="M26:N28"/>
    <mergeCell ref="O26:R26"/>
    <mergeCell ref="S26:V26"/>
    <mergeCell ref="W26:Y26"/>
    <mergeCell ref="Z26:AA26"/>
    <mergeCell ref="AB26:AH26"/>
    <mergeCell ref="AI26:AJ26"/>
    <mergeCell ref="AB30:AH30"/>
    <mergeCell ref="AI30:AQ30"/>
    <mergeCell ref="BK14:BP14"/>
    <mergeCell ref="BQ14:BV14"/>
    <mergeCell ref="G19:L20"/>
    <mergeCell ref="M19:N20"/>
    <mergeCell ref="O19:R20"/>
    <mergeCell ref="S19:V20"/>
    <mergeCell ref="W19:Z20"/>
    <mergeCell ref="AA19:AB20"/>
    <mergeCell ref="AC19:AL20"/>
    <mergeCell ref="AC17:AH18"/>
    <mergeCell ref="AI17:AL18"/>
    <mergeCell ref="G17:L18"/>
    <mergeCell ref="M17:N18"/>
    <mergeCell ref="O17:R18"/>
    <mergeCell ref="S17:V18"/>
    <mergeCell ref="W17:Z18"/>
    <mergeCell ref="AA17:AB18"/>
    <mergeCell ref="AM19:AQ20"/>
    <mergeCell ref="BK19:BP19"/>
    <mergeCell ref="BQ19:BV19"/>
    <mergeCell ref="BK20:BP20"/>
    <mergeCell ref="BQ20:BV20"/>
    <mergeCell ref="BK15:BP15"/>
    <mergeCell ref="BQ15:BV15"/>
    <mergeCell ref="AC16:AH16"/>
    <mergeCell ref="AI16:AL16"/>
    <mergeCell ref="BK16:BP16"/>
    <mergeCell ref="BQ16:BV16"/>
    <mergeCell ref="BQ17:BV17"/>
    <mergeCell ref="BK18:BP18"/>
    <mergeCell ref="BQ18:BV18"/>
    <mergeCell ref="AM17:AM18"/>
    <mergeCell ref="AN17:AP18"/>
    <mergeCell ref="AQ17:AQ18"/>
    <mergeCell ref="BK17:BP17"/>
    <mergeCell ref="G14:L16"/>
    <mergeCell ref="M14:N16"/>
    <mergeCell ref="O14:R14"/>
    <mergeCell ref="S14:V14"/>
    <mergeCell ref="W14:Z16"/>
    <mergeCell ref="AA14:AB16"/>
    <mergeCell ref="AC14:AH14"/>
    <mergeCell ref="AI14:AL14"/>
    <mergeCell ref="AM14:AQ16"/>
    <mergeCell ref="O15:R16"/>
    <mergeCell ref="S15:V16"/>
    <mergeCell ref="AC15:AH15"/>
    <mergeCell ref="AI15:AL15"/>
    <mergeCell ref="BQ12:BV12"/>
    <mergeCell ref="O13:R13"/>
    <mergeCell ref="S13:V13"/>
    <mergeCell ref="W13:X13"/>
    <mergeCell ref="Z13:AA13"/>
    <mergeCell ref="AC13:AD13"/>
    <mergeCell ref="AF13:AG13"/>
    <mergeCell ref="AH13:AI13"/>
    <mergeCell ref="AJ13:AO13"/>
    <mergeCell ref="Z12:AA12"/>
    <mergeCell ref="AC12:AD12"/>
    <mergeCell ref="AF12:AG12"/>
    <mergeCell ref="AH12:AI12"/>
    <mergeCell ref="AJ12:AO12"/>
    <mergeCell ref="AP12:AQ12"/>
    <mergeCell ref="AP13:AQ13"/>
    <mergeCell ref="BK13:BP13"/>
    <mergeCell ref="BQ13:BV13"/>
    <mergeCell ref="AH11:AJ11"/>
    <mergeCell ref="AK11:AL11"/>
    <mergeCell ref="AM11:AQ11"/>
    <mergeCell ref="BK11:BP11"/>
    <mergeCell ref="BQ11:BV11"/>
    <mergeCell ref="G12:L13"/>
    <mergeCell ref="M12:N13"/>
    <mergeCell ref="O12:R12"/>
    <mergeCell ref="S12:V12"/>
    <mergeCell ref="W12:X12"/>
    <mergeCell ref="H11:L11"/>
    <mergeCell ref="O11:R11"/>
    <mergeCell ref="S11:V11"/>
    <mergeCell ref="W11:X11"/>
    <mergeCell ref="Z11:AA11"/>
    <mergeCell ref="AC11:AF11"/>
    <mergeCell ref="G10:G11"/>
    <mergeCell ref="H10:L10"/>
    <mergeCell ref="M10:N11"/>
    <mergeCell ref="O10:R10"/>
    <mergeCell ref="S10:V10"/>
    <mergeCell ref="W10:X10"/>
    <mergeCell ref="Z10:AA10"/>
    <mergeCell ref="BK12:BP12"/>
    <mergeCell ref="AC10:AF10"/>
    <mergeCell ref="AH10:AJ10"/>
    <mergeCell ref="AK10:AL10"/>
    <mergeCell ref="AM10:AQ10"/>
    <mergeCell ref="BK10:BP10"/>
    <mergeCell ref="BQ10:BV10"/>
    <mergeCell ref="BK9:BP9"/>
    <mergeCell ref="BQ9:BV9"/>
    <mergeCell ref="BW9:CB9"/>
    <mergeCell ref="A1:E1"/>
    <mergeCell ref="AO1:AS1"/>
    <mergeCell ref="B5:Y7"/>
    <mergeCell ref="AH7:AQ7"/>
    <mergeCell ref="G9:L9"/>
    <mergeCell ref="M9:N9"/>
    <mergeCell ref="O9:R9"/>
    <mergeCell ref="S9:V9"/>
    <mergeCell ref="W9:AB9"/>
    <mergeCell ref="AC9:AG9"/>
    <mergeCell ref="AH9:AL9"/>
    <mergeCell ref="AM9:AQ9"/>
    <mergeCell ref="AJ4:AR4"/>
    <mergeCell ref="F1:L1"/>
  </mergeCells>
  <phoneticPr fontId="2"/>
  <conditionalFormatting sqref="H10:H11 AC10:AF11 AH10:AH11 W10:X13 Z10:AA13 M10:V20 AC12:AC13 AF12:AF13 AJ12:AJ13 AI14:AL16 W14:Z20 AI17 AN17">
    <cfRule type="expression" dxfId="36" priority="8">
      <formula>H10=""</formula>
    </cfRule>
  </conditionalFormatting>
  <conditionalFormatting sqref="O22:Y27 M26:N58 O29:Y30 O32:Y33 O35:Y36 O38:Y39 O41:Y58 F56 F58">
    <cfRule type="expression" dxfId="35" priority="5">
      <formula>F22=""</formula>
    </cfRule>
  </conditionalFormatting>
  <conditionalFormatting sqref="AB60 AB61:AQ63 AD64:AG65 AL64:AP65">
    <cfRule type="expression" dxfId="34" priority="7">
      <formula>AB60=""</formula>
    </cfRule>
  </conditionalFormatting>
  <conditionalFormatting sqref="AK22 AB22:AH27 AK24 AK26:AQ27 AK29 AB29:AH30 AK32 AB32:AH33 AB35:AH36 AK35:AQ36 AB38:AH39 AK38:AQ39 AB41 AK41 AB43 AK43 AB45 AK45 AB47 AK47 AB49 AK49 AB51 AK51 AB53 AK53 AC55 AK55 AC57 AK57">
    <cfRule type="expression" dxfId="33" priority="3">
      <formula>AB22=""</formula>
    </cfRule>
  </conditionalFormatting>
  <dataValidations count="3">
    <dataValidation type="list" allowBlank="1" showInputMessage="1" showErrorMessage="1" sqref="AB60:AQ63" xr:uid="{108AE25D-2411-494D-9774-41FC7E6514C0}">
      <formula1>"有,無"</formula1>
    </dataValidation>
    <dataValidation type="list" allowBlank="1" showInputMessage="1" showErrorMessage="1" sqref="M29:N37 M47:N49 M51:N53" xr:uid="{4DED2A03-5F68-4ABB-8B6F-2DD544CDD879}">
      <formula1>"主,2,設置無し"</formula1>
    </dataValidation>
    <dataValidation type="list" allowBlank="1" showInputMessage="1" showErrorMessage="1" sqref="M10:N11 M14:N15 M26:N27 M38:N40 M43:N44" xr:uid="{36693EDE-F15E-401D-ACB5-46497B06381A}">
      <formula1>"主,2"</formula1>
    </dataValidation>
  </dataValidations>
  <hyperlinks>
    <hyperlink ref="A1" location="はじめに!A1" display="＜はじめにへ" xr:uid="{30BE2AD0-AC23-4196-AD3E-C651F627689A}"/>
    <hyperlink ref="A1:E1" location="入力シート!Print_Area" display="＜入力シートへ" xr:uid="{F96FE1C6-FFEF-411C-9E69-DF10C364DCA4}"/>
    <hyperlink ref="AO1:AS1" location="おわりに!Print_Area" display="おわりに＞" xr:uid="{8423DDF2-AA70-4F29-8E68-20047CD22445}"/>
  </hyperlinks>
  <pageMargins left="0.64" right="0.3" top="0.65" bottom="0.6" header="0.51200000000000001" footer="0.51200000000000001"/>
  <pageSetup paperSize="9" scale="74"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85A34103-19F1-4CA9-B44E-9BD06C5B74C7}">
            <xm:f>入力シート!$E$61&lt;&gt;"有"</xm:f>
            <x14:dxf>
              <fill>
                <patternFill>
                  <bgColor theme="0" tint="-0.24994659260841701"/>
                </patternFill>
              </fill>
            </x14:dxf>
          </x14:cfRule>
          <xm:sqref>A2:AR68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0" tint="-0.14999847407452621"/>
    <pageSetUpPr fitToPage="1"/>
  </sheetPr>
  <dimension ref="A1:AA54"/>
  <sheetViews>
    <sheetView showGridLines="0" view="pageBreakPreview" zoomScale="80" zoomScaleNormal="100" zoomScaleSheetLayoutView="80" workbookViewId="0">
      <pane ySplit="1" topLeftCell="A2" activePane="bottomLeft" state="frozen"/>
      <selection sqref="A1:C1"/>
      <selection pane="bottomLeft" sqref="A1:B1"/>
    </sheetView>
  </sheetViews>
  <sheetFormatPr defaultColWidth="9" defaultRowHeight="13.5" x14ac:dyDescent="0.15"/>
  <cols>
    <col min="1" max="1" width="2.5" style="504" customWidth="1"/>
    <col min="2" max="3" width="8" style="504" customWidth="1"/>
    <col min="4" max="5" width="7.875" style="504" customWidth="1"/>
    <col min="6" max="6" width="8" style="504" customWidth="1"/>
    <col min="7" max="25" width="2.625" style="504" customWidth="1"/>
    <col min="26" max="26" width="3.5" style="504" customWidth="1"/>
    <col min="27" max="16384" width="9" style="504"/>
  </cols>
  <sheetData>
    <row r="1" spans="1:27" ht="20.25" thickBot="1" x14ac:dyDescent="0.2">
      <c r="A1" s="1592" t="s">
        <v>194</v>
      </c>
      <c r="B1" s="1592"/>
      <c r="C1" s="611"/>
      <c r="D1" s="505" t="s">
        <v>195</v>
      </c>
      <c r="F1" s="1"/>
      <c r="G1" s="675"/>
      <c r="H1" s="1"/>
      <c r="I1" s="1"/>
      <c r="J1" s="506"/>
      <c r="K1" s="506"/>
      <c r="L1" s="506"/>
      <c r="M1" s="202"/>
      <c r="N1" s="202"/>
      <c r="O1" s="676"/>
      <c r="P1" s="676"/>
      <c r="X1" s="1593" t="s">
        <v>196</v>
      </c>
      <c r="Y1" s="1593"/>
      <c r="Z1" s="1593"/>
    </row>
    <row r="2" spans="1:27" ht="14.25" thickTop="1" x14ac:dyDescent="0.15">
      <c r="A2" s="515"/>
      <c r="B2" s="515"/>
      <c r="C2" s="515"/>
      <c r="D2" s="515"/>
      <c r="E2" s="515"/>
      <c r="F2" s="515"/>
      <c r="G2" s="515"/>
      <c r="H2" s="515"/>
      <c r="I2" s="515"/>
      <c r="J2" s="515"/>
      <c r="K2" s="515"/>
      <c r="L2" s="515"/>
      <c r="M2" s="515"/>
      <c r="N2" s="515"/>
      <c r="O2" s="515"/>
      <c r="P2" s="515"/>
      <c r="Q2" s="515"/>
      <c r="R2" s="515"/>
      <c r="S2" s="515"/>
      <c r="T2" s="515"/>
      <c r="U2" s="515"/>
      <c r="V2" s="515"/>
      <c r="W2" s="515"/>
      <c r="X2" s="515"/>
      <c r="Y2" s="515"/>
      <c r="Z2" s="516" t="s">
        <v>479</v>
      </c>
    </row>
    <row r="3" spans="1:27" ht="14.25" thickBot="1" x14ac:dyDescent="0.2">
      <c r="A3" s="515"/>
      <c r="B3" s="515"/>
      <c r="C3" s="515"/>
      <c r="D3" s="515"/>
      <c r="E3" s="515"/>
      <c r="F3" s="515"/>
      <c r="G3" s="515"/>
      <c r="H3" s="515"/>
      <c r="I3" s="515"/>
      <c r="J3" s="515"/>
      <c r="K3" s="515"/>
      <c r="L3" s="515"/>
      <c r="M3" s="515"/>
      <c r="N3" s="515"/>
      <c r="O3" s="515"/>
      <c r="P3" s="515"/>
      <c r="Q3" s="515"/>
      <c r="R3" s="515"/>
      <c r="S3" s="515"/>
      <c r="T3" s="515"/>
      <c r="U3" s="515"/>
      <c r="V3" s="515"/>
      <c r="W3" s="515"/>
      <c r="X3" s="515"/>
      <c r="Y3" s="515"/>
      <c r="Z3" s="516"/>
    </row>
    <row r="4" spans="1:27" x14ac:dyDescent="0.15">
      <c r="A4" s="549"/>
      <c r="B4" s="550"/>
      <c r="C4" s="550"/>
      <c r="D4" s="550"/>
      <c r="E4" s="550"/>
      <c r="F4" s="550"/>
      <c r="G4" s="550"/>
      <c r="H4" s="550"/>
      <c r="I4" s="550"/>
      <c r="J4" s="550"/>
      <c r="K4" s="550"/>
      <c r="L4" s="550"/>
      <c r="M4" s="550"/>
      <c r="N4" s="550"/>
      <c r="O4" s="550"/>
      <c r="P4" s="550"/>
      <c r="Q4" s="660"/>
      <c r="R4" s="1279" t="str">
        <f>IF(入力シート!E10="","",入力シート!E10)</f>
        <v/>
      </c>
      <c r="S4" s="1279"/>
      <c r="T4" s="1279"/>
      <c r="U4" s="1279"/>
      <c r="V4" s="1279"/>
      <c r="W4" s="1279"/>
      <c r="X4" s="1279"/>
      <c r="Y4" s="1279"/>
      <c r="Z4" s="1280"/>
    </row>
    <row r="5" spans="1:27" ht="18.75" customHeight="1" x14ac:dyDescent="0.15">
      <c r="A5" s="1398" t="s">
        <v>480</v>
      </c>
      <c r="B5" s="1271"/>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561"/>
    </row>
    <row r="6" spans="1:27" ht="22.5" customHeight="1" x14ac:dyDescent="0.15">
      <c r="A6" s="552"/>
      <c r="B6" s="523"/>
      <c r="C6" s="523"/>
      <c r="D6" s="523"/>
      <c r="E6" s="523"/>
      <c r="F6" s="523"/>
      <c r="G6" s="523"/>
      <c r="H6" s="523"/>
      <c r="I6" s="523"/>
      <c r="J6" s="523"/>
      <c r="K6" s="523"/>
      <c r="L6" s="1354" t="s">
        <v>342</v>
      </c>
      <c r="M6" s="1354"/>
      <c r="N6" s="1354"/>
      <c r="O6" s="1354"/>
      <c r="P6" s="1354"/>
      <c r="Q6" s="1354"/>
      <c r="R6" s="1354"/>
      <c r="S6" s="1209" t="str">
        <f>IF(入力シート!E19="","",入力シート!E19)</f>
        <v/>
      </c>
      <c r="T6" s="1209"/>
      <c r="U6" s="1209"/>
      <c r="V6" s="1209"/>
      <c r="W6" s="1209"/>
      <c r="X6" s="1209"/>
      <c r="Y6" s="1209"/>
      <c r="Z6" s="561"/>
    </row>
    <row r="7" spans="1:27" ht="18.75" customHeight="1" x14ac:dyDescent="0.15">
      <c r="A7" s="556" t="s">
        <v>481</v>
      </c>
      <c r="B7" s="515"/>
      <c r="C7" s="515"/>
      <c r="D7" s="515"/>
      <c r="E7" s="515"/>
      <c r="F7" s="515"/>
      <c r="G7" s="515"/>
      <c r="H7" s="515"/>
      <c r="I7" s="515"/>
      <c r="J7" s="515"/>
      <c r="K7" s="515"/>
      <c r="L7" s="515"/>
      <c r="M7" s="515"/>
      <c r="N7" s="515"/>
      <c r="O7" s="515"/>
      <c r="P7" s="515"/>
      <c r="Q7" s="515"/>
      <c r="R7" s="515"/>
      <c r="S7" s="515"/>
      <c r="T7" s="515"/>
      <c r="U7" s="515"/>
      <c r="V7" s="515"/>
      <c r="W7" s="515"/>
      <c r="X7" s="515"/>
      <c r="Y7" s="515"/>
      <c r="Z7" s="561"/>
      <c r="AA7"/>
    </row>
    <row r="8" spans="1:27" ht="18.75" customHeight="1" x14ac:dyDescent="0.15">
      <c r="A8" s="556"/>
      <c r="B8" s="1101" t="s">
        <v>482</v>
      </c>
      <c r="C8" s="1101"/>
      <c r="D8" s="1101"/>
      <c r="E8" s="1101"/>
      <c r="F8" s="1101"/>
      <c r="G8" s="1419" t="str">
        <f>IF(入力シート!E173="","",入力シート!E173)</f>
        <v/>
      </c>
      <c r="H8" s="1405"/>
      <c r="I8" s="1405"/>
      <c r="J8" s="1405"/>
      <c r="K8" s="1405"/>
      <c r="L8" s="1405"/>
      <c r="M8" s="1405"/>
      <c r="N8" s="1405"/>
      <c r="O8" s="1405"/>
      <c r="P8" s="1405"/>
      <c r="Q8" s="1405"/>
      <c r="R8" s="1405"/>
      <c r="S8" s="1405"/>
      <c r="T8" s="1405"/>
      <c r="U8" s="1405"/>
      <c r="V8" s="1405"/>
      <c r="W8" s="975" t="s">
        <v>483</v>
      </c>
      <c r="X8" s="975"/>
      <c r="Y8" s="1327"/>
      <c r="Z8" s="561"/>
    </row>
    <row r="9" spans="1:27" ht="18.75" customHeight="1" x14ac:dyDescent="0.15">
      <c r="A9" s="556"/>
      <c r="B9" s="1101" t="s">
        <v>484</v>
      </c>
      <c r="C9" s="1101"/>
      <c r="D9" s="1101"/>
      <c r="E9" s="1101"/>
      <c r="F9" s="1101"/>
      <c r="G9" s="1130"/>
      <c r="H9" s="1275"/>
      <c r="I9" s="1275"/>
      <c r="J9" s="1275"/>
      <c r="K9" s="1275"/>
      <c r="L9" s="1275"/>
      <c r="M9" s="1275"/>
      <c r="N9" s="1275"/>
      <c r="O9" s="1275"/>
      <c r="P9" s="1275"/>
      <c r="Q9" s="1275"/>
      <c r="R9" s="1275"/>
      <c r="S9" s="1275"/>
      <c r="T9" s="1275"/>
      <c r="U9" s="1275"/>
      <c r="V9" s="1275"/>
      <c r="W9" s="975" t="s">
        <v>485</v>
      </c>
      <c r="X9" s="975"/>
      <c r="Y9" s="1327"/>
      <c r="Z9" s="561"/>
    </row>
    <row r="10" spans="1:27" ht="18.75" customHeight="1" x14ac:dyDescent="0.15">
      <c r="A10" s="556"/>
      <c r="B10" s="515"/>
      <c r="C10" s="515"/>
      <c r="D10" s="515"/>
      <c r="E10" s="515"/>
      <c r="F10" s="515"/>
      <c r="G10" s="515"/>
      <c r="H10" s="515"/>
      <c r="I10" s="515"/>
      <c r="J10" s="515"/>
      <c r="K10" s="515"/>
      <c r="L10" s="515"/>
      <c r="M10" s="515"/>
      <c r="N10" s="515"/>
      <c r="O10" s="515"/>
      <c r="P10" s="515"/>
      <c r="Q10" s="515"/>
      <c r="R10" s="515"/>
      <c r="S10" s="515"/>
      <c r="T10" s="515"/>
      <c r="U10" s="515"/>
      <c r="V10" s="515"/>
      <c r="W10" s="515"/>
      <c r="X10" s="515"/>
      <c r="Y10" s="515"/>
      <c r="Z10" s="561"/>
    </row>
    <row r="11" spans="1:27" ht="18.75" customHeight="1" x14ac:dyDescent="0.15">
      <c r="A11" s="556" t="s">
        <v>486</v>
      </c>
      <c r="B11" s="515"/>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61"/>
    </row>
    <row r="12" spans="1:27" ht="18.75" customHeight="1" x14ac:dyDescent="0.15">
      <c r="A12" s="556"/>
      <c r="B12" s="1101" t="s">
        <v>299</v>
      </c>
      <c r="C12" s="1101"/>
      <c r="D12" s="1101"/>
      <c r="E12" s="1101"/>
      <c r="F12" s="1101"/>
      <c r="G12" s="1130"/>
      <c r="H12" s="1275"/>
      <c r="I12" s="1275"/>
      <c r="J12" s="1275"/>
      <c r="K12" s="1275"/>
      <c r="L12" s="1275"/>
      <c r="M12" s="1275"/>
      <c r="N12" s="1275"/>
      <c r="O12" s="1275"/>
      <c r="P12" s="1275"/>
      <c r="Q12" s="1275"/>
      <c r="R12" s="1275"/>
      <c r="S12" s="1275"/>
      <c r="T12" s="1275"/>
      <c r="U12" s="1275"/>
      <c r="V12" s="1275"/>
      <c r="W12" s="975" t="s">
        <v>487</v>
      </c>
      <c r="X12" s="975"/>
      <c r="Y12" s="1327"/>
      <c r="Z12" s="561"/>
    </row>
    <row r="13" spans="1:27" ht="18.75" customHeight="1" x14ac:dyDescent="0.15">
      <c r="A13" s="556"/>
      <c r="B13" s="1101" t="s">
        <v>488</v>
      </c>
      <c r="C13" s="1101"/>
      <c r="D13" s="1101"/>
      <c r="E13" s="1101"/>
      <c r="F13" s="1101"/>
      <c r="G13" s="1130"/>
      <c r="H13" s="1275"/>
      <c r="I13" s="1275"/>
      <c r="J13" s="1275"/>
      <c r="K13" s="1275"/>
      <c r="L13" s="1275"/>
      <c r="M13" s="1275"/>
      <c r="N13" s="1275"/>
      <c r="O13" s="1275"/>
      <c r="P13" s="1275"/>
      <c r="Q13" s="1275"/>
      <c r="R13" s="1275"/>
      <c r="S13" s="1275"/>
      <c r="T13" s="1275"/>
      <c r="U13" s="1275"/>
      <c r="V13" s="1275"/>
      <c r="W13" s="975" t="s">
        <v>489</v>
      </c>
      <c r="X13" s="975"/>
      <c r="Y13" s="1327"/>
      <c r="Z13" s="561"/>
    </row>
    <row r="14" spans="1:27" ht="18.75" customHeight="1" x14ac:dyDescent="0.15">
      <c r="A14" s="556"/>
      <c r="B14" s="1364" t="s">
        <v>490</v>
      </c>
      <c r="C14" s="1365"/>
      <c r="D14" s="1366"/>
      <c r="E14" s="1588" t="s">
        <v>491</v>
      </c>
      <c r="F14" s="1589"/>
      <c r="G14" s="1358"/>
      <c r="H14" s="1359"/>
      <c r="I14" s="1359"/>
      <c r="J14" s="1359"/>
      <c r="K14" s="1359"/>
      <c r="L14" s="1359"/>
      <c r="M14" s="1359"/>
      <c r="N14" s="1359"/>
      <c r="O14" s="1359"/>
      <c r="P14" s="1359"/>
      <c r="Q14" s="1359"/>
      <c r="R14" s="1359"/>
      <c r="S14" s="1359"/>
      <c r="T14" s="1359"/>
      <c r="U14" s="1359"/>
      <c r="V14" s="1359"/>
      <c r="W14" s="1359"/>
      <c r="X14" s="1359"/>
      <c r="Y14" s="1360"/>
      <c r="Z14" s="561"/>
    </row>
    <row r="15" spans="1:27" ht="18.75" customHeight="1" x14ac:dyDescent="0.15">
      <c r="A15" s="556"/>
      <c r="B15" s="1144"/>
      <c r="C15" s="997"/>
      <c r="D15" s="1587"/>
      <c r="E15" s="1586" t="s">
        <v>305</v>
      </c>
      <c r="F15" s="1586"/>
      <c r="G15" s="1591"/>
      <c r="H15" s="1591"/>
      <c r="I15" s="1591"/>
      <c r="J15" s="1591"/>
      <c r="K15" s="1591"/>
      <c r="L15" s="1591"/>
      <c r="M15" s="1591"/>
      <c r="N15" s="1591"/>
      <c r="O15" s="1591"/>
      <c r="P15" s="1591"/>
      <c r="Q15" s="1591"/>
      <c r="R15" s="1591"/>
      <c r="S15" s="1591"/>
      <c r="T15" s="1591"/>
      <c r="U15" s="1591"/>
      <c r="V15" s="1591"/>
      <c r="W15" s="1591"/>
      <c r="X15" s="1591"/>
      <c r="Y15" s="1591"/>
      <c r="Z15" s="561"/>
    </row>
    <row r="16" spans="1:27" ht="18.75" customHeight="1" x14ac:dyDescent="0.15">
      <c r="A16" s="556"/>
      <c r="B16" s="1144"/>
      <c r="C16" s="997"/>
      <c r="D16" s="1587"/>
      <c r="E16" s="1590" t="s">
        <v>471</v>
      </c>
      <c r="F16" s="1590"/>
      <c r="G16" s="1582"/>
      <c r="H16" s="1583"/>
      <c r="I16" s="1583"/>
      <c r="J16" s="1583"/>
      <c r="K16" s="1583"/>
      <c r="L16" s="1583"/>
      <c r="M16" s="1583"/>
      <c r="N16" s="1583"/>
      <c r="O16" s="1583"/>
      <c r="P16" s="1583"/>
      <c r="Q16" s="1583"/>
      <c r="R16" s="1583"/>
      <c r="S16" s="1583"/>
      <c r="T16" s="1583"/>
      <c r="U16" s="1583"/>
      <c r="V16" s="1583"/>
      <c r="W16" s="1584" t="s">
        <v>489</v>
      </c>
      <c r="X16" s="1584"/>
      <c r="Y16" s="1585"/>
      <c r="Z16" s="561"/>
    </row>
    <row r="17" spans="1:26" ht="18.75" customHeight="1" x14ac:dyDescent="0.15">
      <c r="A17" s="556"/>
      <c r="B17" s="1367"/>
      <c r="C17" s="1368"/>
      <c r="D17" s="1369"/>
      <c r="E17" s="1563" t="s">
        <v>492</v>
      </c>
      <c r="F17" s="1564"/>
      <c r="G17" s="1565"/>
      <c r="H17" s="1566"/>
      <c r="I17" s="1566"/>
      <c r="J17" s="1566"/>
      <c r="K17" s="1566"/>
      <c r="L17" s="1566"/>
      <c r="M17" s="1566"/>
      <c r="N17" s="1566"/>
      <c r="O17" s="1566"/>
      <c r="P17" s="1566"/>
      <c r="Q17" s="1566"/>
      <c r="R17" s="1566"/>
      <c r="S17" s="1566"/>
      <c r="T17" s="1566"/>
      <c r="U17" s="1566"/>
      <c r="V17" s="1566"/>
      <c r="W17" s="1566"/>
      <c r="X17" s="1566"/>
      <c r="Y17" s="1567"/>
      <c r="Z17" s="561"/>
    </row>
    <row r="18" spans="1:26" ht="18.75" customHeight="1" x14ac:dyDescent="0.15">
      <c r="A18" s="556"/>
      <c r="B18" s="1101" t="s">
        <v>307</v>
      </c>
      <c r="C18" s="1101"/>
      <c r="D18" s="1101"/>
      <c r="E18" s="1101"/>
      <c r="F18" s="1101"/>
      <c r="G18" s="1130"/>
      <c r="H18" s="1275"/>
      <c r="I18" s="1275"/>
      <c r="J18" s="1275"/>
      <c r="K18" s="1275"/>
      <c r="L18" s="1275"/>
      <c r="M18" s="1275"/>
      <c r="N18" s="1275"/>
      <c r="O18" s="1275"/>
      <c r="P18" s="1275"/>
      <c r="Q18" s="1275"/>
      <c r="R18" s="1275"/>
      <c r="S18" s="1275"/>
      <c r="T18" s="1275"/>
      <c r="U18" s="1275"/>
      <c r="V18" s="1275"/>
      <c r="W18" s="975" t="s">
        <v>485</v>
      </c>
      <c r="X18" s="975"/>
      <c r="Y18" s="1327"/>
      <c r="Z18" s="561"/>
    </row>
    <row r="19" spans="1:26" ht="18.75" customHeight="1" x14ac:dyDescent="0.15">
      <c r="A19" s="556"/>
      <c r="B19" s="1101" t="s">
        <v>493</v>
      </c>
      <c r="C19" s="1101"/>
      <c r="D19" s="1101"/>
      <c r="E19" s="1101"/>
      <c r="F19" s="1101"/>
      <c r="G19" s="1130"/>
      <c r="H19" s="1275"/>
      <c r="I19" s="1275"/>
      <c r="J19" s="1275"/>
      <c r="K19" s="1275"/>
      <c r="L19" s="1275"/>
      <c r="M19" s="1275"/>
      <c r="N19" s="1275"/>
      <c r="O19" s="1275"/>
      <c r="P19" s="1275"/>
      <c r="Q19" s="1275"/>
      <c r="R19" s="1275"/>
      <c r="S19" s="1275"/>
      <c r="T19" s="1275"/>
      <c r="U19" s="1275"/>
      <c r="V19" s="1275"/>
      <c r="W19" s="975" t="s">
        <v>494</v>
      </c>
      <c r="X19" s="975"/>
      <c r="Y19" s="1327"/>
      <c r="Z19" s="561"/>
    </row>
    <row r="20" spans="1:26" ht="18.75" customHeight="1" x14ac:dyDescent="0.15">
      <c r="A20" s="556"/>
      <c r="B20" s="515"/>
      <c r="C20" s="515"/>
      <c r="D20" s="515"/>
      <c r="E20" s="515"/>
      <c r="F20" s="515"/>
      <c r="G20" s="515"/>
      <c r="H20" s="515"/>
      <c r="I20" s="515"/>
      <c r="J20" s="515"/>
      <c r="K20" s="515"/>
      <c r="L20" s="515"/>
      <c r="M20" s="515"/>
      <c r="N20" s="515"/>
      <c r="O20" s="515"/>
      <c r="P20" s="515"/>
      <c r="Q20" s="515"/>
      <c r="R20" s="515"/>
      <c r="S20" s="515"/>
      <c r="T20" s="515"/>
      <c r="U20" s="515"/>
      <c r="V20" s="515"/>
      <c r="W20" s="515"/>
      <c r="X20" s="515"/>
      <c r="Y20" s="515"/>
      <c r="Z20" s="561"/>
    </row>
    <row r="21" spans="1:26" ht="18.75" customHeight="1" x14ac:dyDescent="0.15">
      <c r="A21" s="556" t="s">
        <v>495</v>
      </c>
      <c r="B21" s="515"/>
      <c r="C21" s="515"/>
      <c r="D21" s="515"/>
      <c r="E21" s="515"/>
      <c r="F21" s="515"/>
      <c r="G21" s="515"/>
      <c r="H21" s="515"/>
      <c r="I21" s="515"/>
      <c r="J21" s="515"/>
      <c r="K21" s="515"/>
      <c r="L21" s="515"/>
      <c r="M21" s="515"/>
      <c r="N21" s="515"/>
      <c r="O21" s="515"/>
      <c r="P21" s="515"/>
      <c r="Q21" s="515"/>
      <c r="R21" s="515"/>
      <c r="S21" s="515"/>
      <c r="T21" s="515"/>
      <c r="U21" s="515"/>
      <c r="V21" s="515"/>
      <c r="W21" s="515"/>
      <c r="X21" s="515"/>
      <c r="Y21" s="515"/>
      <c r="Z21" s="561"/>
    </row>
    <row r="22" spans="1:26" ht="18.75" customHeight="1" x14ac:dyDescent="0.15">
      <c r="A22" s="556"/>
      <c r="B22" s="1101" t="s">
        <v>496</v>
      </c>
      <c r="C22" s="1101"/>
      <c r="D22" s="1101"/>
      <c r="E22" s="1101"/>
      <c r="F22" s="1101"/>
      <c r="G22" s="1358"/>
      <c r="H22" s="1359"/>
      <c r="I22" s="1359"/>
      <c r="J22" s="1359"/>
      <c r="K22" s="1359"/>
      <c r="L22" s="1359"/>
      <c r="M22" s="1359"/>
      <c r="N22" s="1359"/>
      <c r="O22" s="1359"/>
      <c r="P22" s="1359"/>
      <c r="Q22" s="1359"/>
      <c r="R22" s="1359"/>
      <c r="S22" s="1359"/>
      <c r="T22" s="1359"/>
      <c r="U22" s="1359"/>
      <c r="V22" s="1359"/>
      <c r="W22" s="1359"/>
      <c r="X22" s="1359"/>
      <c r="Y22" s="1360"/>
      <c r="Z22" s="561"/>
    </row>
    <row r="23" spans="1:26" ht="18.75" customHeight="1" x14ac:dyDescent="0.15">
      <c r="A23" s="556"/>
      <c r="B23" s="1172" t="s">
        <v>497</v>
      </c>
      <c r="C23" s="1172"/>
      <c r="D23" s="1172"/>
      <c r="E23" s="1562" t="s">
        <v>498</v>
      </c>
      <c r="F23" s="1562"/>
      <c r="G23" s="1568"/>
      <c r="H23" s="1569"/>
      <c r="I23" s="1569"/>
      <c r="J23" s="1569"/>
      <c r="K23" s="1569"/>
      <c r="L23" s="1569"/>
      <c r="M23" s="1569"/>
      <c r="N23" s="1569"/>
      <c r="O23" s="1569"/>
      <c r="P23" s="1569"/>
      <c r="Q23" s="1569"/>
      <c r="R23" s="1569"/>
      <c r="S23" s="1569"/>
      <c r="T23" s="1569"/>
      <c r="U23" s="1569"/>
      <c r="V23" s="1569"/>
      <c r="W23" s="1569"/>
      <c r="X23" s="1569"/>
      <c r="Y23" s="1570"/>
      <c r="Z23" s="561"/>
    </row>
    <row r="24" spans="1:26" ht="18.75" customHeight="1" x14ac:dyDescent="0.15">
      <c r="A24" s="556"/>
      <c r="B24" s="1572"/>
      <c r="C24" s="1572"/>
      <c r="D24" s="1572"/>
      <c r="E24" s="1572" t="s">
        <v>499</v>
      </c>
      <c r="F24" s="1572"/>
      <c r="G24" s="1575"/>
      <c r="H24" s="1576"/>
      <c r="I24" s="1576"/>
      <c r="J24" s="1576"/>
      <c r="K24" s="1576"/>
      <c r="L24" s="1576"/>
      <c r="M24" s="1576"/>
      <c r="N24" s="1576"/>
      <c r="O24" s="1576"/>
      <c r="P24" s="1576"/>
      <c r="Q24" s="1576"/>
      <c r="R24" s="1576"/>
      <c r="S24" s="1576"/>
      <c r="T24" s="1576"/>
      <c r="U24" s="1576"/>
      <c r="V24" s="1576"/>
      <c r="W24" s="1576"/>
      <c r="X24" s="1576"/>
      <c r="Y24" s="1577"/>
      <c r="Z24" s="561"/>
    </row>
    <row r="25" spans="1:26" ht="18.75" customHeight="1" x14ac:dyDescent="0.15">
      <c r="A25" s="556"/>
      <c r="B25" s="1101" t="s">
        <v>500</v>
      </c>
      <c r="C25" s="1101"/>
      <c r="D25" s="1101"/>
      <c r="E25" s="1101"/>
      <c r="F25" s="1101"/>
      <c r="G25" s="1130"/>
      <c r="H25" s="1275"/>
      <c r="I25" s="1275"/>
      <c r="J25" s="1275"/>
      <c r="K25" s="1275"/>
      <c r="L25" s="1275"/>
      <c r="M25" s="1275"/>
      <c r="N25" s="1275"/>
      <c r="O25" s="1275"/>
      <c r="P25" s="1275"/>
      <c r="Q25" s="1275"/>
      <c r="R25" s="1275"/>
      <c r="S25" s="1275"/>
      <c r="T25" s="1275"/>
      <c r="U25" s="1275"/>
      <c r="V25" s="1275"/>
      <c r="W25" s="1275"/>
      <c r="X25" s="1275"/>
      <c r="Y25" s="1574"/>
      <c r="Z25" s="561"/>
    </row>
    <row r="26" spans="1:26" ht="18.75" customHeight="1" x14ac:dyDescent="0.15">
      <c r="A26" s="556"/>
      <c r="B26" s="1101" t="s">
        <v>501</v>
      </c>
      <c r="C26" s="1101"/>
      <c r="D26" s="1101"/>
      <c r="E26" s="1101"/>
      <c r="F26" s="1101"/>
      <c r="G26" s="1397"/>
      <c r="H26" s="1397"/>
      <c r="I26" s="1397"/>
      <c r="J26" s="1397"/>
      <c r="K26" s="1397"/>
      <c r="L26" s="1397"/>
      <c r="M26" s="1397"/>
      <c r="N26" s="1397"/>
      <c r="O26" s="1397"/>
      <c r="P26" s="1397"/>
      <c r="Q26" s="1397"/>
      <c r="R26" s="1397"/>
      <c r="S26" s="1397"/>
      <c r="T26" s="1397"/>
      <c r="U26" s="1397"/>
      <c r="V26" s="1397"/>
      <c r="W26" s="1397"/>
      <c r="X26" s="1397"/>
      <c r="Y26" s="1397"/>
      <c r="Z26" s="561"/>
    </row>
    <row r="27" spans="1:26" ht="18.75" customHeight="1" x14ac:dyDescent="0.15">
      <c r="A27" s="556" t="s">
        <v>502</v>
      </c>
      <c r="B27" s="530"/>
      <c r="C27" s="530"/>
      <c r="D27" s="530"/>
      <c r="E27" s="530"/>
      <c r="F27" s="530"/>
      <c r="G27" s="516"/>
      <c r="H27" s="516"/>
      <c r="I27" s="516"/>
      <c r="J27" s="516"/>
      <c r="K27" s="516"/>
      <c r="L27" s="516"/>
      <c r="M27" s="516"/>
      <c r="N27" s="516"/>
      <c r="O27" s="516"/>
      <c r="P27" s="516"/>
      <c r="Q27" s="516"/>
      <c r="R27" s="516"/>
      <c r="S27" s="516"/>
      <c r="T27" s="516"/>
      <c r="U27" s="516"/>
      <c r="V27" s="516"/>
      <c r="W27" s="516"/>
      <c r="X27" s="516"/>
      <c r="Y27" s="516"/>
      <c r="Z27" s="561"/>
    </row>
    <row r="28" spans="1:26" ht="18.75" customHeight="1" x14ac:dyDescent="0.15">
      <c r="A28" s="556"/>
      <c r="B28" s="515"/>
      <c r="C28" s="515"/>
      <c r="D28" s="515"/>
      <c r="E28" s="515"/>
      <c r="F28" s="515"/>
      <c r="G28" s="515"/>
      <c r="H28" s="515"/>
      <c r="I28" s="515"/>
      <c r="J28" s="515"/>
      <c r="K28" s="515"/>
      <c r="L28" s="515"/>
      <c r="M28" s="515"/>
      <c r="N28" s="515"/>
      <c r="O28" s="515"/>
      <c r="P28" s="515"/>
      <c r="Q28" s="515"/>
      <c r="R28" s="515"/>
      <c r="S28" s="515"/>
      <c r="T28" s="515"/>
      <c r="U28" s="515"/>
      <c r="V28" s="515"/>
      <c r="W28" s="515"/>
      <c r="X28" s="515"/>
      <c r="Y28" s="515"/>
      <c r="Z28" s="561"/>
    </row>
    <row r="29" spans="1:26" ht="18.75" customHeight="1" x14ac:dyDescent="0.15">
      <c r="A29" s="556" t="s">
        <v>503</v>
      </c>
      <c r="B29" s="515"/>
      <c r="C29" s="515"/>
      <c r="D29" s="1271" t="str">
        <f>IF(入力シート!E180="","",IF(入力シート!E180="選択してください","",入力シート!E180))</f>
        <v/>
      </c>
      <c r="E29" s="1271"/>
      <c r="F29" s="1271"/>
      <c r="G29" s="677"/>
      <c r="H29" s="677"/>
      <c r="I29" s="677"/>
      <c r="J29" s="677"/>
      <c r="K29" s="677"/>
      <c r="L29" s="677"/>
      <c r="M29" s="677"/>
      <c r="N29" s="677"/>
      <c r="O29" s="677"/>
      <c r="P29" s="677"/>
      <c r="Q29" s="677"/>
      <c r="R29" s="677"/>
      <c r="S29" s="677"/>
      <c r="T29" s="677"/>
      <c r="U29" s="1573"/>
      <c r="V29" s="1573"/>
      <c r="W29" s="1573"/>
      <c r="X29" s="1573"/>
      <c r="Y29" s="515"/>
      <c r="Z29" s="561"/>
    </row>
    <row r="30" spans="1:26" ht="18.75" customHeight="1" x14ac:dyDescent="0.15">
      <c r="A30" s="556"/>
      <c r="B30" s="1580" t="s">
        <v>504</v>
      </c>
      <c r="C30" s="1580"/>
      <c r="D30" s="1580"/>
      <c r="E30" s="1580"/>
      <c r="F30" s="1580"/>
      <c r="G30" s="1580"/>
      <c r="H30" s="1580"/>
      <c r="I30" s="1580"/>
      <c r="J30" s="1580"/>
      <c r="K30" s="1580"/>
      <c r="L30" s="1580"/>
      <c r="M30" s="1580"/>
      <c r="N30" s="1580"/>
      <c r="O30" s="1580"/>
      <c r="P30" s="1580"/>
      <c r="Q30" s="1580"/>
      <c r="R30" s="1580"/>
      <c r="S30" s="1580"/>
      <c r="T30" s="1580"/>
      <c r="U30" s="1580"/>
      <c r="V30" s="1580"/>
      <c r="W30" s="1580"/>
      <c r="X30" s="1580"/>
      <c r="Y30" s="1580"/>
      <c r="Z30" s="1581"/>
    </row>
    <row r="31" spans="1:26" x14ac:dyDescent="0.15">
      <c r="A31" s="556"/>
      <c r="B31" s="1580"/>
      <c r="C31" s="1580"/>
      <c r="D31" s="1580"/>
      <c r="E31" s="1580"/>
      <c r="F31" s="1580"/>
      <c r="G31" s="1580"/>
      <c r="H31" s="1580"/>
      <c r="I31" s="1580"/>
      <c r="J31" s="1580"/>
      <c r="K31" s="1580"/>
      <c r="L31" s="1580"/>
      <c r="M31" s="1580"/>
      <c r="N31" s="1580"/>
      <c r="O31" s="1580"/>
      <c r="P31" s="1580"/>
      <c r="Q31" s="1580"/>
      <c r="R31" s="1580"/>
      <c r="S31" s="1580"/>
      <c r="T31" s="1580"/>
      <c r="U31" s="1580"/>
      <c r="V31" s="1580"/>
      <c r="W31" s="1580"/>
      <c r="X31" s="1580"/>
      <c r="Y31" s="1580"/>
      <c r="Z31" s="1581"/>
    </row>
    <row r="32" spans="1:26" x14ac:dyDescent="0.15">
      <c r="A32" s="556"/>
      <c r="B32" s="517"/>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58"/>
    </row>
    <row r="33" spans="1:26" ht="18.75" customHeight="1" x14ac:dyDescent="0.15">
      <c r="A33" s="1578" t="s">
        <v>505</v>
      </c>
      <c r="B33" s="1579"/>
      <c r="C33" s="1579"/>
      <c r="D33" s="1271" t="str">
        <f>IF(入力シート!E181="","",IF(入力シート!E181="選択してください","",入力シート!E181))</f>
        <v/>
      </c>
      <c r="E33" s="1271"/>
      <c r="F33" s="1271"/>
      <c r="G33" s="515" t="s">
        <v>506</v>
      </c>
      <c r="H33" s="515"/>
      <c r="I33" s="515"/>
      <c r="J33" s="515"/>
      <c r="K33" s="515"/>
      <c r="L33" s="523"/>
      <c r="M33" s="1271" t="str">
        <f>IF(入力シート!E182="","",IF(入力シート!E182="選択してください","",入力シート!E182))</f>
        <v/>
      </c>
      <c r="N33" s="1271"/>
      <c r="O33" s="1271"/>
      <c r="P33" s="1271"/>
      <c r="Q33" s="1271"/>
      <c r="R33" s="1271"/>
      <c r="S33" s="1271"/>
      <c r="T33" s="1271"/>
      <c r="U33" s="523"/>
      <c r="V33" s="523"/>
      <c r="W33" s="523"/>
      <c r="X33" s="523"/>
      <c r="Y33" s="515"/>
      <c r="Z33" s="561"/>
    </row>
    <row r="34" spans="1:26" ht="18.75" customHeight="1" x14ac:dyDescent="0.15">
      <c r="A34" s="600"/>
      <c r="B34" s="515" t="s">
        <v>507</v>
      </c>
      <c r="C34" s="517"/>
      <c r="D34" s="517"/>
      <c r="E34" s="531" t="s">
        <v>508</v>
      </c>
      <c r="F34" s="517"/>
      <c r="G34" s="531"/>
      <c r="H34" s="531"/>
      <c r="I34" s="531"/>
      <c r="J34" s="531"/>
      <c r="K34" s="531"/>
      <c r="L34" s="531"/>
      <c r="M34" s="531"/>
      <c r="N34" s="531"/>
      <c r="O34" s="531"/>
      <c r="P34" s="531"/>
      <c r="Q34" s="531"/>
      <c r="R34" s="531"/>
      <c r="S34" s="531"/>
      <c r="T34" s="517"/>
      <c r="U34" s="517"/>
      <c r="V34" s="517"/>
      <c r="W34" s="517"/>
      <c r="X34" s="517"/>
      <c r="Y34" s="517"/>
      <c r="Z34" s="558"/>
    </row>
    <row r="35" spans="1:26" x14ac:dyDescent="0.15">
      <c r="A35" s="600"/>
      <c r="B35" s="1571"/>
      <c r="C35" s="1571"/>
      <c r="D35" s="1571"/>
      <c r="E35" s="1571"/>
      <c r="F35" s="1571"/>
      <c r="G35" s="1571"/>
      <c r="H35" s="1571"/>
      <c r="I35" s="1571"/>
      <c r="J35" s="1571"/>
      <c r="K35" s="1571"/>
      <c r="L35" s="1571"/>
      <c r="M35" s="1571"/>
      <c r="N35" s="1571"/>
      <c r="O35" s="1571"/>
      <c r="P35" s="1571"/>
      <c r="Q35" s="1571"/>
      <c r="R35" s="1571"/>
      <c r="S35" s="1571"/>
      <c r="T35" s="1571"/>
      <c r="U35" s="1571"/>
      <c r="V35" s="1571"/>
      <c r="W35" s="1571"/>
      <c r="X35" s="1571"/>
      <c r="Y35" s="1571"/>
      <c r="Z35" s="558"/>
    </row>
    <row r="36" spans="1:26" x14ac:dyDescent="0.15">
      <c r="A36" s="600"/>
      <c r="B36" s="1571"/>
      <c r="C36" s="1571"/>
      <c r="D36" s="1571"/>
      <c r="E36" s="1571"/>
      <c r="F36" s="1571"/>
      <c r="G36" s="1571"/>
      <c r="H36" s="1571"/>
      <c r="I36" s="1571"/>
      <c r="J36" s="1571"/>
      <c r="K36" s="1571"/>
      <c r="L36" s="1571"/>
      <c r="M36" s="1571"/>
      <c r="N36" s="1571"/>
      <c r="O36" s="1571"/>
      <c r="P36" s="1571"/>
      <c r="Q36" s="1571"/>
      <c r="R36" s="1571"/>
      <c r="S36" s="1571"/>
      <c r="T36" s="1571"/>
      <c r="U36" s="1571"/>
      <c r="V36" s="1571"/>
      <c r="W36" s="1571"/>
      <c r="X36" s="1571"/>
      <c r="Y36" s="1571"/>
      <c r="Z36" s="558"/>
    </row>
    <row r="37" spans="1:26" x14ac:dyDescent="0.15">
      <c r="A37" s="600"/>
      <c r="B37" s="1571"/>
      <c r="C37" s="1571"/>
      <c r="D37" s="1571"/>
      <c r="E37" s="1571"/>
      <c r="F37" s="1571"/>
      <c r="G37" s="1571"/>
      <c r="H37" s="1571"/>
      <c r="I37" s="1571"/>
      <c r="J37" s="1571"/>
      <c r="K37" s="1571"/>
      <c r="L37" s="1571"/>
      <c r="M37" s="1571"/>
      <c r="N37" s="1571"/>
      <c r="O37" s="1571"/>
      <c r="P37" s="1571"/>
      <c r="Q37" s="1571"/>
      <c r="R37" s="1571"/>
      <c r="S37" s="1571"/>
      <c r="T37" s="1571"/>
      <c r="U37" s="1571"/>
      <c r="V37" s="1571"/>
      <c r="W37" s="1571"/>
      <c r="X37" s="1571"/>
      <c r="Y37" s="1571"/>
      <c r="Z37" s="558"/>
    </row>
    <row r="38" spans="1:26" x14ac:dyDescent="0.15">
      <c r="A38" s="600"/>
      <c r="B38" s="1571"/>
      <c r="C38" s="1571"/>
      <c r="D38" s="1571"/>
      <c r="E38" s="1571"/>
      <c r="F38" s="1571"/>
      <c r="G38" s="1571"/>
      <c r="H38" s="1571"/>
      <c r="I38" s="1571"/>
      <c r="J38" s="1571"/>
      <c r="K38" s="1571"/>
      <c r="L38" s="1571"/>
      <c r="M38" s="1571"/>
      <c r="N38" s="1571"/>
      <c r="O38" s="1571"/>
      <c r="P38" s="1571"/>
      <c r="Q38" s="1571"/>
      <c r="R38" s="1571"/>
      <c r="S38" s="1571"/>
      <c r="T38" s="1571"/>
      <c r="U38" s="1571"/>
      <c r="V38" s="1571"/>
      <c r="W38" s="1571"/>
      <c r="X38" s="1571"/>
      <c r="Y38" s="1571"/>
      <c r="Z38" s="558"/>
    </row>
    <row r="39" spans="1:26" x14ac:dyDescent="0.15">
      <c r="A39" s="600"/>
      <c r="B39" s="1571"/>
      <c r="C39" s="1571"/>
      <c r="D39" s="1571"/>
      <c r="E39" s="1571"/>
      <c r="F39" s="1571"/>
      <c r="G39" s="1571"/>
      <c r="H39" s="1571"/>
      <c r="I39" s="1571"/>
      <c r="J39" s="1571"/>
      <c r="K39" s="1571"/>
      <c r="L39" s="1571"/>
      <c r="M39" s="1571"/>
      <c r="N39" s="1571"/>
      <c r="O39" s="1571"/>
      <c r="P39" s="1571"/>
      <c r="Q39" s="1571"/>
      <c r="R39" s="1571"/>
      <c r="S39" s="1571"/>
      <c r="T39" s="1571"/>
      <c r="U39" s="1571"/>
      <c r="V39" s="1571"/>
      <c r="W39" s="1571"/>
      <c r="X39" s="1571"/>
      <c r="Y39" s="1571"/>
      <c r="Z39" s="558"/>
    </row>
    <row r="40" spans="1:26" x14ac:dyDescent="0.15">
      <c r="A40" s="600"/>
      <c r="B40" s="1571"/>
      <c r="C40" s="1571"/>
      <c r="D40" s="1571"/>
      <c r="E40" s="1571"/>
      <c r="F40" s="1571"/>
      <c r="G40" s="1571"/>
      <c r="H40" s="1571"/>
      <c r="I40" s="1571"/>
      <c r="J40" s="1571"/>
      <c r="K40" s="1571"/>
      <c r="L40" s="1571"/>
      <c r="M40" s="1571"/>
      <c r="N40" s="1571"/>
      <c r="O40" s="1571"/>
      <c r="P40" s="1571"/>
      <c r="Q40" s="1571"/>
      <c r="R40" s="1571"/>
      <c r="S40" s="1571"/>
      <c r="T40" s="1571"/>
      <c r="U40" s="1571"/>
      <c r="V40" s="1571"/>
      <c r="W40" s="1571"/>
      <c r="X40" s="1571"/>
      <c r="Y40" s="1571"/>
      <c r="Z40" s="558"/>
    </row>
    <row r="41" spans="1:26" x14ac:dyDescent="0.15">
      <c r="A41" s="600"/>
      <c r="B41" s="517"/>
      <c r="C41" s="517"/>
      <c r="D41" s="517"/>
      <c r="E41" s="517"/>
      <c r="F41" s="517"/>
      <c r="G41" s="517"/>
      <c r="H41" s="517"/>
      <c r="I41" s="517"/>
      <c r="J41" s="517"/>
      <c r="K41" s="517"/>
      <c r="L41" s="517"/>
      <c r="M41" s="517"/>
      <c r="N41" s="517"/>
      <c r="O41" s="517"/>
      <c r="P41" s="517"/>
      <c r="Q41" s="517"/>
      <c r="R41" s="517"/>
      <c r="S41" s="517"/>
      <c r="T41" s="517"/>
      <c r="U41" s="517"/>
      <c r="V41" s="517"/>
      <c r="W41" s="517"/>
      <c r="X41" s="517"/>
      <c r="Y41" s="517"/>
      <c r="Z41" s="558"/>
    </row>
    <row r="42" spans="1:26" x14ac:dyDescent="0.15">
      <c r="A42" s="556" t="s">
        <v>509</v>
      </c>
      <c r="B42" s="517"/>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58"/>
    </row>
    <row r="43" spans="1:26" x14ac:dyDescent="0.15">
      <c r="A43" s="556"/>
      <c r="B43" s="796"/>
      <c r="C43" s="796"/>
      <c r="D43" s="796"/>
      <c r="E43" s="796"/>
      <c r="F43" s="796"/>
      <c r="G43" s="796"/>
      <c r="H43" s="796"/>
      <c r="I43" s="796"/>
      <c r="J43" s="796"/>
      <c r="K43" s="796"/>
      <c r="L43" s="796"/>
      <c r="M43" s="796"/>
      <c r="N43" s="796"/>
      <c r="O43" s="796"/>
      <c r="P43" s="796"/>
      <c r="Q43" s="796"/>
      <c r="R43" s="796"/>
      <c r="S43" s="796"/>
      <c r="T43" s="796"/>
      <c r="U43" s="796"/>
      <c r="V43" s="796"/>
      <c r="W43" s="796"/>
      <c r="X43" s="796"/>
      <c r="Y43" s="796"/>
      <c r="Z43" s="558"/>
    </row>
    <row r="44" spans="1:26" x14ac:dyDescent="0.15">
      <c r="A44" s="556"/>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c r="Z44" s="558"/>
    </row>
    <row r="45" spans="1:26" x14ac:dyDescent="0.15">
      <c r="A45" s="556"/>
      <c r="B45" s="796"/>
      <c r="C45" s="796"/>
      <c r="D45" s="796"/>
      <c r="E45" s="796"/>
      <c r="F45" s="796"/>
      <c r="G45" s="796"/>
      <c r="H45" s="796"/>
      <c r="I45" s="796"/>
      <c r="J45" s="796"/>
      <c r="K45" s="796"/>
      <c r="L45" s="796"/>
      <c r="M45" s="796"/>
      <c r="N45" s="796"/>
      <c r="O45" s="796"/>
      <c r="P45" s="796"/>
      <c r="Q45" s="796"/>
      <c r="R45" s="796"/>
      <c r="S45" s="796"/>
      <c r="T45" s="796"/>
      <c r="U45" s="796"/>
      <c r="V45" s="796"/>
      <c r="W45" s="796"/>
      <c r="X45" s="796"/>
      <c r="Y45" s="796"/>
      <c r="Z45" s="558"/>
    </row>
    <row r="46" spans="1:26" x14ac:dyDescent="0.15">
      <c r="A46" s="556"/>
      <c r="B46" s="796"/>
      <c r="C46" s="796"/>
      <c r="D46" s="796"/>
      <c r="E46" s="796"/>
      <c r="F46" s="796"/>
      <c r="G46" s="796"/>
      <c r="H46" s="796"/>
      <c r="I46" s="796"/>
      <c r="J46" s="796"/>
      <c r="K46" s="796"/>
      <c r="L46" s="796"/>
      <c r="M46" s="796"/>
      <c r="N46" s="796"/>
      <c r="O46" s="796"/>
      <c r="P46" s="796"/>
      <c r="Q46" s="796"/>
      <c r="R46" s="796"/>
      <c r="S46" s="796"/>
      <c r="T46" s="796"/>
      <c r="U46" s="796"/>
      <c r="V46" s="796"/>
      <c r="W46" s="796"/>
      <c r="X46" s="796"/>
      <c r="Y46" s="796"/>
      <c r="Z46" s="558"/>
    </row>
    <row r="47" spans="1:26" x14ac:dyDescent="0.15">
      <c r="A47" s="556"/>
      <c r="B47" s="796"/>
      <c r="C47" s="796"/>
      <c r="D47" s="796"/>
      <c r="E47" s="796"/>
      <c r="F47" s="796"/>
      <c r="G47" s="796"/>
      <c r="H47" s="796"/>
      <c r="I47" s="796"/>
      <c r="J47" s="796"/>
      <c r="K47" s="796"/>
      <c r="L47" s="796"/>
      <c r="M47" s="796"/>
      <c r="N47" s="796"/>
      <c r="O47" s="796"/>
      <c r="P47" s="796"/>
      <c r="Q47" s="796"/>
      <c r="R47" s="796"/>
      <c r="S47" s="796"/>
      <c r="T47" s="796"/>
      <c r="U47" s="796"/>
      <c r="V47" s="796"/>
      <c r="W47" s="796"/>
      <c r="X47" s="796"/>
      <c r="Y47" s="796"/>
      <c r="Z47" s="558"/>
    </row>
    <row r="48" spans="1:26" x14ac:dyDescent="0.15">
      <c r="A48" s="556"/>
      <c r="B48" s="796"/>
      <c r="C48" s="796"/>
      <c r="D48" s="796"/>
      <c r="E48" s="796"/>
      <c r="F48" s="796"/>
      <c r="G48" s="796"/>
      <c r="H48" s="796"/>
      <c r="I48" s="796"/>
      <c r="J48" s="796"/>
      <c r="K48" s="796"/>
      <c r="L48" s="796"/>
      <c r="M48" s="796"/>
      <c r="N48" s="796"/>
      <c r="O48" s="796"/>
      <c r="P48" s="796"/>
      <c r="Q48" s="796"/>
      <c r="R48" s="796"/>
      <c r="S48" s="796"/>
      <c r="T48" s="796"/>
      <c r="U48" s="796"/>
      <c r="V48" s="796"/>
      <c r="W48" s="796"/>
      <c r="X48" s="796"/>
      <c r="Y48" s="796"/>
      <c r="Z48" s="558"/>
    </row>
    <row r="49" spans="1:26" x14ac:dyDescent="0.15">
      <c r="A49" s="556"/>
      <c r="B49" s="796"/>
      <c r="C49" s="796"/>
      <c r="D49" s="796"/>
      <c r="E49" s="796"/>
      <c r="F49" s="796"/>
      <c r="G49" s="796"/>
      <c r="H49" s="796"/>
      <c r="I49" s="796"/>
      <c r="J49" s="796"/>
      <c r="K49" s="796"/>
      <c r="L49" s="796"/>
      <c r="M49" s="796"/>
      <c r="N49" s="796"/>
      <c r="O49" s="796"/>
      <c r="P49" s="796"/>
      <c r="Q49" s="796"/>
      <c r="R49" s="796"/>
      <c r="S49" s="796"/>
      <c r="T49" s="796"/>
      <c r="U49" s="796"/>
      <c r="V49" s="796"/>
      <c r="W49" s="796"/>
      <c r="X49" s="796"/>
      <c r="Y49" s="796"/>
      <c r="Z49" s="558"/>
    </row>
    <row r="50" spans="1:26" x14ac:dyDescent="0.15">
      <c r="A50" s="556"/>
      <c r="B50" s="796"/>
      <c r="C50" s="796"/>
      <c r="D50" s="796"/>
      <c r="E50" s="796"/>
      <c r="F50" s="796"/>
      <c r="G50" s="796"/>
      <c r="H50" s="796"/>
      <c r="I50" s="796"/>
      <c r="J50" s="796"/>
      <c r="K50" s="796"/>
      <c r="L50" s="796"/>
      <c r="M50" s="796"/>
      <c r="N50" s="796"/>
      <c r="O50" s="796"/>
      <c r="P50" s="796"/>
      <c r="Q50" s="796"/>
      <c r="R50" s="796"/>
      <c r="S50" s="796"/>
      <c r="T50" s="796"/>
      <c r="U50" s="796"/>
      <c r="V50" s="796"/>
      <c r="W50" s="796"/>
      <c r="X50" s="796"/>
      <c r="Y50" s="796"/>
      <c r="Z50" s="558"/>
    </row>
    <row r="51" spans="1:26" x14ac:dyDescent="0.15">
      <c r="A51" s="556"/>
      <c r="B51" s="796"/>
      <c r="C51" s="796"/>
      <c r="D51" s="796"/>
      <c r="E51" s="796"/>
      <c r="F51" s="796"/>
      <c r="G51" s="796"/>
      <c r="H51" s="796"/>
      <c r="I51" s="796"/>
      <c r="J51" s="796"/>
      <c r="K51" s="796"/>
      <c r="L51" s="796"/>
      <c r="M51" s="796"/>
      <c r="N51" s="796"/>
      <c r="O51" s="796"/>
      <c r="P51" s="796"/>
      <c r="Q51" s="796"/>
      <c r="R51" s="796"/>
      <c r="S51" s="796"/>
      <c r="T51" s="796"/>
      <c r="U51" s="796"/>
      <c r="V51" s="796"/>
      <c r="W51" s="796"/>
      <c r="X51" s="796"/>
      <c r="Y51" s="796"/>
      <c r="Z51" s="558"/>
    </row>
    <row r="52" spans="1:26" x14ac:dyDescent="0.15">
      <c r="A52" s="556"/>
      <c r="B52" s="796"/>
      <c r="C52" s="796"/>
      <c r="D52" s="796"/>
      <c r="E52" s="796"/>
      <c r="F52" s="796"/>
      <c r="G52" s="796"/>
      <c r="H52" s="796"/>
      <c r="I52" s="796"/>
      <c r="J52" s="796"/>
      <c r="K52" s="796"/>
      <c r="L52" s="796"/>
      <c r="M52" s="796"/>
      <c r="N52" s="796"/>
      <c r="O52" s="796"/>
      <c r="P52" s="796"/>
      <c r="Q52" s="796"/>
      <c r="R52" s="796"/>
      <c r="S52" s="796"/>
      <c r="T52" s="796"/>
      <c r="U52" s="796"/>
      <c r="V52" s="796"/>
      <c r="W52" s="796"/>
      <c r="X52" s="796"/>
      <c r="Y52" s="796"/>
      <c r="Z52" s="558"/>
    </row>
    <row r="53" spans="1:26" x14ac:dyDescent="0.15">
      <c r="A53" s="556"/>
      <c r="B53" s="796"/>
      <c r="C53" s="796"/>
      <c r="D53" s="796"/>
      <c r="E53" s="796"/>
      <c r="F53" s="796"/>
      <c r="G53" s="796"/>
      <c r="H53" s="796"/>
      <c r="I53" s="796"/>
      <c r="J53" s="796"/>
      <c r="K53" s="796"/>
      <c r="L53" s="796"/>
      <c r="M53" s="796"/>
      <c r="N53" s="796"/>
      <c r="O53" s="796"/>
      <c r="P53" s="796"/>
      <c r="Q53" s="796"/>
      <c r="R53" s="796"/>
      <c r="S53" s="796"/>
      <c r="T53" s="796"/>
      <c r="U53" s="796"/>
      <c r="V53" s="796"/>
      <c r="W53" s="796"/>
      <c r="X53" s="796"/>
      <c r="Y53" s="796"/>
      <c r="Z53" s="558"/>
    </row>
    <row r="54" spans="1:26" ht="14.25" thickBot="1" x14ac:dyDescent="0.2">
      <c r="A54" s="608"/>
      <c r="B54" s="797"/>
      <c r="C54" s="797"/>
      <c r="D54" s="797"/>
      <c r="E54" s="797"/>
      <c r="F54" s="797"/>
      <c r="G54" s="797"/>
      <c r="H54" s="797"/>
      <c r="I54" s="797"/>
      <c r="J54" s="797"/>
      <c r="K54" s="797"/>
      <c r="L54" s="797"/>
      <c r="M54" s="797"/>
      <c r="N54" s="797"/>
      <c r="O54" s="797"/>
      <c r="P54" s="797"/>
      <c r="Q54" s="797"/>
      <c r="R54" s="797"/>
      <c r="S54" s="797"/>
      <c r="T54" s="797"/>
      <c r="U54" s="797"/>
      <c r="V54" s="797"/>
      <c r="W54" s="797"/>
      <c r="X54" s="797"/>
      <c r="Y54" s="797"/>
      <c r="Z54" s="610"/>
    </row>
  </sheetData>
  <sheetProtection algorithmName="SHA-512" hashValue="cF2s/M/hu7U98nJ3h854DdmiIuL+Leiqmp9dy6U84kTPd1CWjSSJz37K4SObH484wimi+s0ui9GYIkykTtvv+Q==" saltValue="juW7mJN1SM7uVDf+JB3/gA==" spinCount="100000" sheet="1" objects="1" scenarios="1"/>
  <mergeCells count="53">
    <mergeCell ref="B9:F9"/>
    <mergeCell ref="B12:F12"/>
    <mergeCell ref="G8:V8"/>
    <mergeCell ref="W8:Y8"/>
    <mergeCell ref="A1:B1"/>
    <mergeCell ref="X1:Z1"/>
    <mergeCell ref="L6:R6"/>
    <mergeCell ref="S6:Y6"/>
    <mergeCell ref="A5:Y5"/>
    <mergeCell ref="B8:F8"/>
    <mergeCell ref="G9:V9"/>
    <mergeCell ref="W9:Y9"/>
    <mergeCell ref="G12:V12"/>
    <mergeCell ref="W12:Y12"/>
    <mergeCell ref="R4:Z4"/>
    <mergeCell ref="G16:V16"/>
    <mergeCell ref="W16:Y16"/>
    <mergeCell ref="B13:F13"/>
    <mergeCell ref="E15:F15"/>
    <mergeCell ref="B14:D17"/>
    <mergeCell ref="E14:F14"/>
    <mergeCell ref="G14:Y14"/>
    <mergeCell ref="E16:F16"/>
    <mergeCell ref="G15:Y15"/>
    <mergeCell ref="W13:Y13"/>
    <mergeCell ref="G13:V13"/>
    <mergeCell ref="B35:Y40"/>
    <mergeCell ref="B24:D24"/>
    <mergeCell ref="B25:F25"/>
    <mergeCell ref="E24:F24"/>
    <mergeCell ref="U29:X29"/>
    <mergeCell ref="G26:Y26"/>
    <mergeCell ref="D29:F29"/>
    <mergeCell ref="D33:F33"/>
    <mergeCell ref="B26:F26"/>
    <mergeCell ref="G25:Y25"/>
    <mergeCell ref="G24:Y24"/>
    <mergeCell ref="A33:C33"/>
    <mergeCell ref="M33:T33"/>
    <mergeCell ref="B30:Z31"/>
    <mergeCell ref="E23:F23"/>
    <mergeCell ref="E17:F17"/>
    <mergeCell ref="G17:Y17"/>
    <mergeCell ref="B22:F22"/>
    <mergeCell ref="B19:F19"/>
    <mergeCell ref="G22:Y22"/>
    <mergeCell ref="G23:Y23"/>
    <mergeCell ref="B23:D23"/>
    <mergeCell ref="B18:F18"/>
    <mergeCell ref="G18:V18"/>
    <mergeCell ref="W18:Y18"/>
    <mergeCell ref="G19:V19"/>
    <mergeCell ref="W19:Y19"/>
  </mergeCells>
  <phoneticPr fontId="2"/>
  <conditionalFormatting sqref="G9 G12:V13 G14:Y15 G16:G17 G18:V19 G22:Y26">
    <cfRule type="expression" dxfId="31" priority="1">
      <formula>G9=""</formula>
    </cfRule>
  </conditionalFormatting>
  <dataValidations count="1">
    <dataValidation type="list" allowBlank="1" showInputMessage="1" showErrorMessage="1" sqref="G14:Y14 G26:Y26" xr:uid="{E710D37F-C28F-4DC9-95E0-6BA4B1F01655}">
      <formula1>"有,無"</formula1>
    </dataValidation>
  </dataValidations>
  <hyperlinks>
    <hyperlink ref="A1" location="はじめに!A1" display="＜はじめにへ" xr:uid="{9FFB5AEF-C2FB-4920-938E-1D24CE3EFE1E}"/>
    <hyperlink ref="X1:Z1" location="おわりに!Print_Area" display="おわりに＞" xr:uid="{C3777D79-FAC0-4812-A293-5CC88B003B50}"/>
    <hyperlink ref="A1:B1" location="入力シート!Print_Area" display="＜入力シートへ" xr:uid="{3518D952-AE13-4B63-B66E-CD5D07B33DE3}"/>
  </hyperlinks>
  <pageMargins left="0.83" right="0.37" top="0.43" bottom="0.53" header="0.3" footer="0.37"/>
  <pageSetup paperSize="9" scale="96"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F21CAF0E-48A6-4A77-888B-06C6911D0264}">
            <xm:f>入力シート!$E$70=1</xm:f>
            <x14:dxf>
              <fill>
                <patternFill>
                  <bgColor theme="0" tint="-0.24994659260841701"/>
                </patternFill>
              </fill>
            </x14:dxf>
          </x14:cfRule>
          <xm:sqref>D1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04EE7-1F25-417F-9B7F-4E241D594C8B}">
  <sheetPr codeName="Sheet22"/>
  <dimension ref="A1:AI77"/>
  <sheetViews>
    <sheetView showGridLines="0" view="pageBreakPreview" zoomScale="70" zoomScaleNormal="70" zoomScaleSheetLayoutView="70" zoomScalePageLayoutView="55" workbookViewId="0">
      <pane ySplit="1" topLeftCell="A2" activePane="bottomLeft" state="frozen"/>
      <selection sqref="A1:C1"/>
      <selection pane="bottomLeft" sqref="A1:E1"/>
    </sheetView>
  </sheetViews>
  <sheetFormatPr defaultColWidth="9" defaultRowHeight="13.5" x14ac:dyDescent="0.15"/>
  <cols>
    <col min="1" max="1" width="7.125" style="548" customWidth="1"/>
    <col min="2" max="2" width="15.375" style="548" customWidth="1"/>
    <col min="3" max="26" width="8" style="548" customWidth="1"/>
    <col min="27" max="29" width="7.125" style="548" customWidth="1"/>
    <col min="30" max="33" width="7.125" style="548" hidden="1" customWidth="1"/>
    <col min="34" max="34" width="9" style="548"/>
    <col min="35" max="35" width="9" style="548" customWidth="1"/>
    <col min="36" max="16384" width="9" style="548"/>
  </cols>
  <sheetData>
    <row r="1" spans="1:33" ht="20.100000000000001" customHeight="1" thickBot="1" x14ac:dyDescent="0.2">
      <c r="A1" s="1610" t="s">
        <v>194</v>
      </c>
      <c r="B1" s="1610"/>
      <c r="C1" s="1282"/>
      <c r="D1" s="1282"/>
      <c r="E1" s="1282"/>
      <c r="F1" s="202"/>
      <c r="G1" s="665"/>
      <c r="H1" s="506"/>
      <c r="I1" s="506"/>
      <c r="J1" s="506"/>
      <c r="K1" s="678"/>
      <c r="L1" s="678"/>
      <c r="M1" s="678"/>
      <c r="N1" s="679" t="s">
        <v>609</v>
      </c>
      <c r="O1" s="680">
        <f>SUM(AG23:AG71)</f>
        <v>17</v>
      </c>
      <c r="P1" s="203" t="s">
        <v>1</v>
      </c>
      <c r="Q1" s="219"/>
      <c r="R1" s="678"/>
      <c r="S1" s="202"/>
      <c r="AA1" s="1602" t="s">
        <v>510</v>
      </c>
      <c r="AB1" s="1602"/>
      <c r="AC1" s="4"/>
      <c r="AD1" s="4"/>
      <c r="AE1" s="4"/>
      <c r="AF1" s="4"/>
      <c r="AG1" s="4"/>
    </row>
    <row r="2" spans="1:33" ht="14.25" thickTop="1" x14ac:dyDescent="0.15">
      <c r="A2" s="681"/>
      <c r="B2" s="681"/>
      <c r="C2" s="681"/>
      <c r="D2" s="681"/>
      <c r="E2" s="681"/>
      <c r="F2" s="681"/>
      <c r="G2" s="681"/>
      <c r="H2" s="681"/>
      <c r="I2" s="681"/>
      <c r="J2" s="681"/>
      <c r="K2" s="681"/>
      <c r="L2" s="681"/>
      <c r="M2" s="681"/>
      <c r="N2" s="681"/>
      <c r="O2" s="681"/>
      <c r="P2" s="681"/>
      <c r="Q2" s="681"/>
      <c r="R2" s="681"/>
      <c r="S2" s="681"/>
      <c r="T2" s="681"/>
      <c r="U2" s="681"/>
      <c r="V2" s="681"/>
      <c r="W2" s="681"/>
      <c r="X2" s="681"/>
      <c r="Y2" s="681"/>
      <c r="Z2" s="681"/>
      <c r="AA2" s="681"/>
      <c r="AB2" s="682" t="s">
        <v>511</v>
      </c>
      <c r="AC2" s="516"/>
      <c r="AD2" s="516"/>
      <c r="AE2" s="516"/>
      <c r="AF2" s="516"/>
      <c r="AG2" s="516"/>
    </row>
    <row r="3" spans="1:33" x14ac:dyDescent="0.15">
      <c r="A3" s="681"/>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row>
    <row r="4" spans="1:33" ht="14.25" thickBot="1" x14ac:dyDescent="0.2">
      <c r="A4" s="681"/>
      <c r="B4" s="681"/>
      <c r="C4" s="681"/>
      <c r="D4" s="681"/>
      <c r="E4" s="681"/>
      <c r="F4" s="681"/>
      <c r="G4" s="681"/>
      <c r="H4" s="681"/>
      <c r="I4" s="681"/>
      <c r="J4" s="681"/>
      <c r="K4" s="681"/>
      <c r="L4" s="681"/>
      <c r="M4" s="681"/>
      <c r="N4" s="681"/>
      <c r="O4" s="681"/>
      <c r="P4" s="681"/>
      <c r="Q4" s="681"/>
      <c r="R4" s="681"/>
      <c r="S4" s="681"/>
      <c r="T4" s="681"/>
      <c r="U4" s="683" t="s">
        <v>512</v>
      </c>
      <c r="V4" s="681"/>
      <c r="W4" s="681"/>
      <c r="X4" s="681"/>
      <c r="Y4" s="681"/>
      <c r="Z4" s="681"/>
      <c r="AA4" s="681"/>
      <c r="AB4" s="681"/>
    </row>
    <row r="5" spans="1:33" ht="18.75" customHeight="1" x14ac:dyDescent="0.15">
      <c r="A5" s="684"/>
      <c r="B5" s="685"/>
      <c r="C5" s="685"/>
      <c r="D5" s="685"/>
      <c r="E5" s="685"/>
      <c r="F5" s="685"/>
      <c r="G5" s="685"/>
      <c r="H5" s="685"/>
      <c r="I5" s="685"/>
      <c r="J5" s="685"/>
      <c r="K5" s="685"/>
      <c r="L5" s="685"/>
      <c r="M5" s="685"/>
      <c r="N5" s="685"/>
      <c r="O5" s="685"/>
      <c r="P5" s="685"/>
      <c r="Q5" s="685"/>
      <c r="R5" s="685"/>
      <c r="S5" s="685"/>
      <c r="T5" s="685"/>
      <c r="U5" s="685"/>
      <c r="V5" s="1603" t="str">
        <f>IF(入力シート!E10="","",入力シート!E10)</f>
        <v/>
      </c>
      <c r="W5" s="1603"/>
      <c r="X5" s="1603"/>
      <c r="Y5" s="1603"/>
      <c r="Z5" s="1603"/>
      <c r="AA5" s="1603"/>
      <c r="AB5" s="686"/>
    </row>
    <row r="6" spans="1:33" ht="22.5" customHeight="1" x14ac:dyDescent="0.2">
      <c r="A6" s="687"/>
      <c r="B6" s="681"/>
      <c r="C6" s="681"/>
      <c r="D6" s="681"/>
      <c r="E6" s="681"/>
      <c r="F6" s="681"/>
      <c r="G6" s="681"/>
      <c r="H6" s="681"/>
      <c r="I6" s="681"/>
      <c r="J6" s="681"/>
      <c r="K6" s="681"/>
      <c r="L6" s="681"/>
      <c r="M6" s="681"/>
      <c r="N6" s="681"/>
      <c r="O6" s="681"/>
      <c r="P6" s="681"/>
      <c r="Q6" s="681"/>
      <c r="R6" s="681"/>
      <c r="S6" s="681"/>
      <c r="T6" s="681"/>
      <c r="U6" s="681"/>
      <c r="V6" s="688" t="s">
        <v>513</v>
      </c>
      <c r="W6" s="689"/>
      <c r="X6" s="689"/>
      <c r="Y6" s="1604" t="str">
        <f>IF(入力シート!E19="","",入力シート!E19)</f>
        <v/>
      </c>
      <c r="Z6" s="1604"/>
      <c r="AA6" s="1604"/>
      <c r="AB6" s="690"/>
    </row>
    <row r="7" spans="1:33" ht="14.25" x14ac:dyDescent="0.15">
      <c r="A7" s="1605" t="s">
        <v>514</v>
      </c>
      <c r="B7" s="1606"/>
      <c r="C7" s="1606"/>
      <c r="D7" s="1606"/>
      <c r="E7" s="1606"/>
      <c r="F7" s="1606"/>
      <c r="G7" s="1606"/>
      <c r="H7" s="1606"/>
      <c r="I7" s="1606"/>
      <c r="J7" s="1606"/>
      <c r="K7" s="1606"/>
      <c r="L7" s="1606"/>
      <c r="M7" s="1606"/>
      <c r="N7" s="1606"/>
      <c r="O7" s="1606"/>
      <c r="P7" s="1606"/>
      <c r="Q7" s="1606"/>
      <c r="R7" s="1606"/>
      <c r="S7" s="1606"/>
      <c r="T7" s="1606"/>
      <c r="U7" s="1606"/>
      <c r="V7" s="1606"/>
      <c r="W7" s="1606"/>
      <c r="X7" s="1606"/>
      <c r="Y7" s="1606"/>
      <c r="Z7" s="1606"/>
      <c r="AA7" s="1606"/>
      <c r="AB7" s="690"/>
    </row>
    <row r="8" spans="1:33" ht="14.25" x14ac:dyDescent="0.15">
      <c r="A8" s="1607" t="s">
        <v>515</v>
      </c>
      <c r="B8" s="1608"/>
      <c r="C8" s="1608"/>
      <c r="D8" s="1608"/>
      <c r="E8" s="1608"/>
      <c r="F8" s="1608"/>
      <c r="G8" s="1608"/>
      <c r="H8" s="1608"/>
      <c r="I8" s="1608"/>
      <c r="J8" s="1608"/>
      <c r="K8" s="1608"/>
      <c r="L8" s="1608"/>
      <c r="M8" s="1608"/>
      <c r="N8" s="1608"/>
      <c r="O8" s="1608"/>
      <c r="P8" s="1608"/>
      <c r="Q8" s="1608"/>
      <c r="R8" s="1608"/>
      <c r="S8" s="1608"/>
      <c r="T8" s="1608"/>
      <c r="U8" s="1608"/>
      <c r="V8" s="1608"/>
      <c r="W8" s="1608"/>
      <c r="X8" s="1608"/>
      <c r="Y8" s="1608"/>
      <c r="Z8" s="1608"/>
      <c r="AA8" s="1608"/>
      <c r="AB8" s="1609"/>
      <c r="AC8" s="694"/>
      <c r="AD8" s="694"/>
      <c r="AE8" s="694"/>
      <c r="AF8" s="694"/>
      <c r="AG8" s="694"/>
    </row>
    <row r="9" spans="1:33" x14ac:dyDescent="0.15">
      <c r="A9" s="687"/>
      <c r="B9" s="838"/>
      <c r="C9" s="682"/>
      <c r="D9" s="682"/>
      <c r="E9" s="682"/>
      <c r="F9" s="682"/>
      <c r="G9" s="682"/>
      <c r="H9" s="682"/>
      <c r="I9" s="682"/>
      <c r="J9" s="682"/>
      <c r="K9" s="682"/>
      <c r="L9" s="682"/>
      <c r="M9" s="682"/>
      <c r="N9" s="682"/>
      <c r="O9" s="682"/>
      <c r="P9" s="682"/>
      <c r="Q9" s="682"/>
      <c r="R9" s="682"/>
      <c r="S9" s="682"/>
      <c r="T9" s="682"/>
      <c r="U9" s="682"/>
      <c r="V9" s="682"/>
      <c r="W9" s="681"/>
      <c r="X9" s="681"/>
      <c r="Y9" s="681"/>
      <c r="Z9" s="681"/>
      <c r="AA9" s="681"/>
      <c r="AB9" s="690"/>
    </row>
    <row r="10" spans="1:33" ht="20.100000000000001" customHeight="1" x14ac:dyDescent="0.15">
      <c r="A10" s="687"/>
      <c r="B10" s="695" t="s">
        <v>640</v>
      </c>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90"/>
    </row>
    <row r="11" spans="1:33" ht="20.100000000000001" customHeight="1" x14ac:dyDescent="0.15">
      <c r="A11" s="687"/>
      <c r="B11" s="695" t="s">
        <v>638</v>
      </c>
      <c r="C11" s="681"/>
      <c r="D11" s="681"/>
      <c r="E11" s="681"/>
      <c r="F11" s="681"/>
      <c r="G11" s="681"/>
      <c r="H11" s="681"/>
      <c r="I11" s="681"/>
      <c r="J11" s="681"/>
      <c r="K11" s="681"/>
      <c r="L11" s="681"/>
      <c r="M11" s="681"/>
      <c r="N11" s="681"/>
      <c r="O11" s="681"/>
      <c r="P11" s="681"/>
      <c r="Q11" s="681"/>
      <c r="R11" s="681"/>
      <c r="S11" s="681"/>
      <c r="T11" s="681"/>
      <c r="U11" s="681"/>
      <c r="V11" s="681"/>
      <c r="W11" s="681"/>
      <c r="X11" s="681"/>
      <c r="Y11" s="681"/>
      <c r="Z11" s="681"/>
      <c r="AA11" s="681"/>
      <c r="AB11" s="690"/>
    </row>
    <row r="12" spans="1:33" ht="20.100000000000001" customHeight="1" x14ac:dyDescent="0.15">
      <c r="A12" s="687"/>
      <c r="B12" s="695" t="s">
        <v>639</v>
      </c>
      <c r="C12" s="681"/>
      <c r="D12" s="681"/>
      <c r="E12" s="681"/>
      <c r="F12" s="681"/>
      <c r="G12" s="681"/>
      <c r="H12" s="681"/>
      <c r="I12" s="681"/>
      <c r="J12" s="681"/>
      <c r="K12" s="681"/>
      <c r="L12" s="681"/>
      <c r="M12" s="681"/>
      <c r="N12" s="681"/>
      <c r="O12" s="681"/>
      <c r="P12" s="681"/>
      <c r="Q12" s="681"/>
      <c r="R12" s="681"/>
      <c r="S12" s="681"/>
      <c r="T12" s="681"/>
      <c r="U12" s="681"/>
      <c r="V12" s="681"/>
      <c r="W12" s="681"/>
      <c r="X12" s="681"/>
      <c r="Y12" s="681"/>
      <c r="Z12" s="681"/>
      <c r="AA12" s="681"/>
      <c r="AB12" s="690"/>
    </row>
    <row r="13" spans="1:33" ht="20.100000000000001" customHeight="1" x14ac:dyDescent="0.15">
      <c r="A13" s="687"/>
      <c r="B13" s="695" t="s">
        <v>628</v>
      </c>
      <c r="C13" s="681"/>
      <c r="D13" s="681"/>
      <c r="E13" s="681"/>
      <c r="F13" s="681"/>
      <c r="G13" s="681"/>
      <c r="H13" s="681"/>
      <c r="I13" s="681"/>
      <c r="J13" s="681"/>
      <c r="K13" s="681"/>
      <c r="L13" s="681"/>
      <c r="M13" s="681"/>
      <c r="N13" s="681"/>
      <c r="O13" s="681"/>
      <c r="P13" s="681"/>
      <c r="Q13" s="681"/>
      <c r="R13" s="681"/>
      <c r="S13" s="681"/>
      <c r="T13" s="681"/>
      <c r="U13" s="681"/>
      <c r="V13" s="681"/>
      <c r="W13" s="681"/>
      <c r="X13" s="681"/>
      <c r="Y13" s="681"/>
      <c r="Z13" s="681"/>
      <c r="AA13" s="681"/>
      <c r="AB13" s="690"/>
    </row>
    <row r="14" spans="1:33" ht="15.6" customHeight="1" x14ac:dyDescent="0.15">
      <c r="A14" s="687"/>
      <c r="B14" s="696" t="s">
        <v>629</v>
      </c>
      <c r="C14" s="839"/>
      <c r="D14" s="839"/>
      <c r="E14" s="839"/>
      <c r="F14" s="839"/>
      <c r="G14" s="839"/>
      <c r="H14" s="839"/>
      <c r="I14" s="839"/>
      <c r="J14" s="839"/>
      <c r="K14" s="839"/>
      <c r="L14" s="839"/>
      <c r="M14" s="839"/>
      <c r="N14" s="839"/>
      <c r="O14" s="839"/>
      <c r="P14" s="839"/>
      <c r="Q14" s="839"/>
      <c r="R14" s="839"/>
      <c r="S14" s="839"/>
      <c r="T14" s="697"/>
      <c r="U14" s="697"/>
      <c r="V14" s="697"/>
      <c r="W14" s="681"/>
      <c r="X14" s="681"/>
      <c r="Y14" s="681"/>
      <c r="Z14" s="681"/>
      <c r="AA14" s="681"/>
      <c r="AB14" s="690"/>
    </row>
    <row r="15" spans="1:33" ht="15.6" customHeight="1" x14ac:dyDescent="0.15">
      <c r="A15" s="687"/>
      <c r="B15" s="696" t="s">
        <v>635</v>
      </c>
      <c r="C15" s="681"/>
      <c r="E15" s="681"/>
      <c r="F15" s="681"/>
      <c r="G15" s="681"/>
      <c r="H15" s="681"/>
      <c r="I15" s="681"/>
      <c r="K15" s="681"/>
      <c r="L15" s="1600" t="str">
        <f>IF(入力シート!E176=0,"",入力シート!E176)</f>
        <v/>
      </c>
      <c r="M15" s="1601"/>
      <c r="N15" s="221" t="s">
        <v>605</v>
      </c>
      <c r="Q15" s="221"/>
      <c r="R15" s="681"/>
      <c r="S15" s="681"/>
      <c r="T15" s="681"/>
      <c r="U15" s="681"/>
      <c r="V15" s="681"/>
      <c r="W15" s="681"/>
      <c r="X15" s="681"/>
      <c r="Y15" s="681"/>
      <c r="Z15" s="681"/>
      <c r="AA15" s="681"/>
      <c r="AB15" s="690"/>
    </row>
    <row r="16" spans="1:33" ht="15.6" customHeight="1" x14ac:dyDescent="0.15">
      <c r="A16" s="687"/>
      <c r="B16" s="696" t="s">
        <v>636</v>
      </c>
      <c r="C16" s="681"/>
      <c r="E16" s="681"/>
      <c r="F16" s="681"/>
      <c r="G16" s="681"/>
      <c r="H16" s="681"/>
      <c r="I16" s="681"/>
      <c r="K16" s="681"/>
      <c r="N16" s="840"/>
      <c r="O16" s="1600" t="str">
        <f>IF(-入力シート!E177=0,"",-入力シート!E177)</f>
        <v/>
      </c>
      <c r="P16" s="1601"/>
      <c r="Q16" s="221" t="s">
        <v>605</v>
      </c>
      <c r="T16" s="681"/>
      <c r="U16" s="681"/>
      <c r="V16" s="681"/>
      <c r="W16" s="681"/>
      <c r="X16" s="681"/>
      <c r="Y16" s="681"/>
      <c r="Z16" s="681"/>
      <c r="AA16" s="681"/>
      <c r="AB16" s="690"/>
    </row>
    <row r="17" spans="1:35" ht="15.6" customHeight="1" x14ac:dyDescent="0.15">
      <c r="A17" s="687"/>
      <c r="B17" s="695" t="s">
        <v>630</v>
      </c>
      <c r="C17" s="681"/>
      <c r="D17" s="681"/>
      <c r="E17" s="681"/>
      <c r="F17" s="681"/>
      <c r="G17" s="681"/>
      <c r="H17" s="681"/>
      <c r="I17" s="681"/>
      <c r="J17" s="681"/>
      <c r="K17" s="681"/>
      <c r="L17" s="681"/>
      <c r="M17" s="681"/>
      <c r="N17" s="681"/>
      <c r="O17" s="681"/>
      <c r="P17" s="681"/>
      <c r="Q17" s="681"/>
      <c r="R17" s="681"/>
      <c r="S17" s="681"/>
      <c r="T17" s="681"/>
      <c r="U17" s="681"/>
      <c r="V17" s="681"/>
      <c r="W17" s="681"/>
      <c r="X17" s="681"/>
      <c r="Y17" s="681"/>
      <c r="Z17" s="681"/>
      <c r="AA17" s="681"/>
      <c r="AB17" s="690"/>
    </row>
    <row r="18" spans="1:35" ht="20.100000000000001" customHeight="1" x14ac:dyDescent="0.15">
      <c r="A18" s="687"/>
      <c r="B18" s="695" t="s">
        <v>604</v>
      </c>
      <c r="C18" s="681"/>
      <c r="D18" s="681"/>
      <c r="E18" s="681"/>
      <c r="F18" s="681"/>
      <c r="G18" s="681"/>
      <c r="H18" s="681"/>
      <c r="I18" s="681"/>
      <c r="J18" s="681"/>
      <c r="K18" s="681"/>
      <c r="L18" s="681"/>
      <c r="M18" s="681"/>
      <c r="N18" s="681"/>
      <c r="O18" s="681"/>
      <c r="P18" s="681"/>
      <c r="Q18" s="681"/>
      <c r="R18" s="681"/>
      <c r="S18" s="681"/>
      <c r="T18" s="681"/>
      <c r="U18" s="681"/>
      <c r="V18" s="681"/>
      <c r="W18" s="681"/>
      <c r="X18" s="681"/>
      <c r="Y18" s="681"/>
      <c r="Z18" s="681"/>
      <c r="AA18" s="681"/>
      <c r="AB18" s="690"/>
    </row>
    <row r="19" spans="1:35" ht="20.100000000000001" customHeight="1" thickBot="1" x14ac:dyDescent="0.2">
      <c r="A19" s="687"/>
      <c r="B19" s="695" t="s">
        <v>768</v>
      </c>
      <c r="C19" s="695"/>
      <c r="D19" s="681"/>
      <c r="E19" s="681"/>
      <c r="F19" s="681"/>
      <c r="G19" s="681"/>
      <c r="H19" s="681"/>
      <c r="I19" s="681"/>
      <c r="J19" s="681"/>
      <c r="K19" s="681"/>
      <c r="L19" s="697"/>
      <c r="M19" s="697"/>
      <c r="N19" s="697"/>
      <c r="O19" s="697"/>
      <c r="P19" s="697"/>
      <c r="Q19" s="681"/>
      <c r="R19" s="681"/>
      <c r="S19" s="681"/>
      <c r="T19" s="681"/>
      <c r="U19" s="681"/>
      <c r="V19" s="681"/>
      <c r="W19" s="681"/>
      <c r="X19" s="681"/>
      <c r="Y19" s="681"/>
      <c r="Z19" s="681"/>
      <c r="AA19" s="681"/>
      <c r="AB19" s="690"/>
    </row>
    <row r="20" spans="1:35" ht="20.100000000000001" customHeight="1" thickBot="1" x14ac:dyDescent="0.2">
      <c r="A20" s="687"/>
      <c r="B20" s="695"/>
      <c r="C20" s="841"/>
      <c r="D20" s="819">
        <v>1</v>
      </c>
      <c r="E20" s="1594" t="s">
        <v>764</v>
      </c>
      <c r="F20" s="1595"/>
      <c r="G20" s="1595"/>
      <c r="H20" s="1595"/>
      <c r="I20" s="1595"/>
      <c r="J20" s="1595"/>
      <c r="K20" s="1595"/>
      <c r="L20" s="1595"/>
      <c r="M20" s="1595"/>
      <c r="N20" s="1595"/>
      <c r="O20" s="1596"/>
      <c r="P20" s="1597" t="s">
        <v>765</v>
      </c>
      <c r="Q20" s="1598"/>
      <c r="R20" s="1598"/>
      <c r="S20" s="1598"/>
      <c r="T20" s="1598"/>
      <c r="U20" s="1598"/>
      <c r="V20" s="1599"/>
      <c r="W20" s="681"/>
      <c r="X20" s="681"/>
      <c r="Y20" s="681"/>
      <c r="Z20" s="681"/>
      <c r="AA20" s="681"/>
      <c r="AB20" s="690"/>
    </row>
    <row r="21" spans="1:35" ht="20.100000000000001" customHeight="1" x14ac:dyDescent="0.15">
      <c r="A21" s="687"/>
      <c r="B21" s="695"/>
      <c r="C21" s="841"/>
      <c r="D21" s="697"/>
      <c r="E21" s="839"/>
      <c r="F21" s="839"/>
      <c r="G21" s="839"/>
      <c r="H21" s="839"/>
      <c r="I21" s="839"/>
      <c r="J21" s="839"/>
      <c r="K21" s="839"/>
      <c r="L21" s="839"/>
      <c r="M21" s="839"/>
      <c r="N21" s="839"/>
      <c r="O21" s="839"/>
      <c r="P21"/>
      <c r="Q21"/>
      <c r="R21"/>
      <c r="S21"/>
      <c r="T21"/>
      <c r="U21"/>
      <c r="V21"/>
      <c r="W21" s="681"/>
      <c r="X21" s="681"/>
      <c r="Y21" s="681"/>
      <c r="Z21" s="681"/>
      <c r="AA21" s="681"/>
      <c r="AB21" s="690"/>
    </row>
    <row r="22" spans="1:35" ht="14.25" thickBot="1" x14ac:dyDescent="0.2">
      <c r="A22" s="687" t="s">
        <v>208</v>
      </c>
      <c r="B22" s="681"/>
      <c r="C22" s="681"/>
      <c r="D22" s="681"/>
      <c r="E22" s="681"/>
      <c r="F22" s="681"/>
      <c r="G22" s="681"/>
      <c r="H22" s="681"/>
      <c r="I22" s="681"/>
      <c r="J22" s="681"/>
      <c r="K22" s="681"/>
      <c r="L22" s="681"/>
      <c r="M22" s="681"/>
      <c r="N22" s="681"/>
      <c r="O22" s="681"/>
      <c r="P22" s="681"/>
      <c r="Q22" s="681"/>
      <c r="R22" s="681"/>
      <c r="S22" s="681"/>
      <c r="T22" s="681"/>
      <c r="U22" s="681"/>
      <c r="V22" s="681"/>
      <c r="W22" s="681"/>
      <c r="X22" s="681"/>
      <c r="Y22" s="681"/>
      <c r="Z22" s="681"/>
      <c r="AA22" s="681"/>
      <c r="AB22" s="690"/>
    </row>
    <row r="23" spans="1:35" ht="14.25" thickBot="1" x14ac:dyDescent="0.2">
      <c r="A23" s="687"/>
      <c r="B23" s="698" t="s">
        <v>516</v>
      </c>
      <c r="C23" s="699" t="s">
        <v>517</v>
      </c>
      <c r="D23" s="699" t="s">
        <v>518</v>
      </c>
      <c r="E23" s="699" t="s">
        <v>519</v>
      </c>
      <c r="F23" s="699" t="s">
        <v>520</v>
      </c>
      <c r="G23" s="699" t="s">
        <v>521</v>
      </c>
      <c r="H23" s="699" t="s">
        <v>522</v>
      </c>
      <c r="I23" s="699" t="s">
        <v>523</v>
      </c>
      <c r="J23" s="699" t="s">
        <v>524</v>
      </c>
      <c r="K23" s="699" t="s">
        <v>525</v>
      </c>
      <c r="L23" s="699" t="s">
        <v>526</v>
      </c>
      <c r="M23" s="699" t="s">
        <v>527</v>
      </c>
      <c r="N23" s="699" t="s">
        <v>528</v>
      </c>
      <c r="O23" s="699" t="s">
        <v>529</v>
      </c>
      <c r="P23" s="699" t="s">
        <v>530</v>
      </c>
      <c r="Q23" s="699" t="s">
        <v>531</v>
      </c>
      <c r="R23" s="699" t="s">
        <v>532</v>
      </c>
      <c r="S23" s="699" t="s">
        <v>533</v>
      </c>
      <c r="T23" s="699" t="s">
        <v>534</v>
      </c>
      <c r="U23" s="699" t="s">
        <v>535</v>
      </c>
      <c r="V23" s="699" t="s">
        <v>536</v>
      </c>
      <c r="W23" s="699" t="s">
        <v>537</v>
      </c>
      <c r="X23" s="699" t="s">
        <v>538</v>
      </c>
      <c r="Y23" s="699" t="s">
        <v>539</v>
      </c>
      <c r="Z23" s="700" t="s">
        <v>540</v>
      </c>
      <c r="AB23" s="706"/>
      <c r="AE23" s="548">
        <v>1</v>
      </c>
      <c r="AF23" s="548">
        <f>IF(OR(P20="",P20="選択ください"),0,1)</f>
        <v>0</v>
      </c>
      <c r="AG23" s="548">
        <f>AE23-AF23</f>
        <v>1</v>
      </c>
      <c r="AI23" s="681"/>
    </row>
    <row r="24" spans="1:35" ht="14.25" thickTop="1" x14ac:dyDescent="0.15">
      <c r="A24" s="687"/>
      <c r="B24" s="701" t="s">
        <v>627</v>
      </c>
      <c r="C24" s="199">
        <v>0</v>
      </c>
      <c r="D24" s="199">
        <v>0</v>
      </c>
      <c r="E24" s="199">
        <v>0</v>
      </c>
      <c r="F24" s="199">
        <v>0</v>
      </c>
      <c r="G24" s="199">
        <v>0</v>
      </c>
      <c r="H24" s="199">
        <v>0</v>
      </c>
      <c r="I24" s="199">
        <v>0</v>
      </c>
      <c r="J24" s="199">
        <v>0</v>
      </c>
      <c r="K24" s="199">
        <v>0</v>
      </c>
      <c r="L24" s="199">
        <v>0</v>
      </c>
      <c r="M24" s="199">
        <v>0</v>
      </c>
      <c r="N24" s="199">
        <v>0</v>
      </c>
      <c r="O24" s="199">
        <v>0</v>
      </c>
      <c r="P24" s="199">
        <v>0</v>
      </c>
      <c r="Q24" s="199">
        <v>0</v>
      </c>
      <c r="R24" s="199">
        <v>0</v>
      </c>
      <c r="S24" s="199" t="str">
        <f>IFERROR(IF(入力シート!$E$170="有",IF(ROUNDDOWN((入力シート!$E$101+入力シート!$E$132+入力シート!$E$163)/入力シート!$H$171,0)&gt;=1,入力シート!$E$176,0),IF(ROUNDDOWN((入力シート!$E$101+入力シート!$E$132+入力シート!$E$163)/入力シート!$H$168,0)&gt;=1,入力シート!$E$176,0)),"")</f>
        <v/>
      </c>
      <c r="T24" s="199" t="str">
        <f>IFERROR(IF(入力シート!$E$170="有",IF(ROUNDDOWN((入力シート!$E$101+入力シート!$E$132+入力シート!$E$163)/入力シート!$H$171,0)&gt;=2,入力シート!$E$176,0),IF(ROUNDDOWN((入力シート!$E$101+入力シート!$E$132+入力シート!$E$163)/入力シート!$H$168,0)&gt;=2,入力シート!$E$176,0)),"")</f>
        <v/>
      </c>
      <c r="U24" s="199" t="str">
        <f>IFERROR(IF(入力シート!$E$170="有",IF(ROUNDDOWN((入力シート!$E$101+入力シート!$E$132+入力シート!$E$163)/入力シート!$H$171,0)&gt;=3,入力シート!$E$176,0),IF(ROUNDDOWN((入力シート!$E$101+入力シート!$E$132+入力シート!$E$163)/入力シート!$H$168,0)&gt;=3,入力シート!$E$176,0)),"")</f>
        <v/>
      </c>
      <c r="V24" s="199" t="str">
        <f>IFERROR(IF(入力シート!$E$170="有",IF(ROUNDDOWN((入力シート!$E$101+入力シート!$E$132+入力シート!$E$163)/入力シート!$H$171,0)&gt;=4,入力シート!$E$176,0),IF(ROUNDDOWN((入力シート!$E$101+入力シート!$E$132+入力シート!$E$163)/入力シート!$H$168,0)&gt;=4,入力シート!$E$176,0)),"")</f>
        <v/>
      </c>
      <c r="W24" s="199" t="str">
        <f>IFERROR(IF(入力シート!$E$170="有",IF(ROUNDDOWN((入力シート!$E$101+入力シート!$E$132+入力シート!$E$163)/入力シート!$H$171,0)&gt;=5,入力シート!$E$176,0),IF(ROUNDDOWN((入力シート!$E$101+入力シート!$E$132+入力シート!$E$163)/入力シート!$H$168,0)&gt;=5,入力シート!$E$176,0)),"")</f>
        <v/>
      </c>
      <c r="X24" s="199" t="str">
        <f>IFERROR(IF(入力シート!$E$170="有",IF(ROUNDDOWN((入力シート!$E$101+入力シート!$E$132+入力シート!$E$163)/入力シート!$H$171,0)&gt;=6,入力シート!$E$176,0),IF(ROUNDDOWN((入力シート!$E$101+入力シート!$E$132+入力シート!$E$163)/入力シート!$H$168,0)&gt;=6,入力シート!$E$176,0)),"")</f>
        <v/>
      </c>
      <c r="Y24" s="199" t="str">
        <f>IFERROR(IF(入力シート!$E$170="有",IF(ROUNDDOWN((入力シート!$E$101+入力シート!$E$132+入力シート!$E$163)/入力シート!$H$171,0)&gt;=7,入力シート!$E$176,0),IF(ROUNDDOWN((入力シート!$E$101+入力シート!$E$132+入力シート!$E$163)/入力シート!$H$168,0)&gt;=7,入力シート!$E$176,0)),"")</f>
        <v/>
      </c>
      <c r="Z24" s="200" t="str">
        <f>IFERROR(IF(入力シート!$E$170="有",IF(ROUNDDOWN((入力シート!$E$101+入力シート!$E$132+入力シート!$E$163)/入力シート!$H$171,0)&gt;=8,入力シート!$E$176,0),IF(ROUNDDOWN((入力シート!$E$101+入力シート!$E$132+入力シート!$E$163)/入力シート!$H$168,0)&gt;=8,入力シート!$E$176,0)),"")</f>
        <v/>
      </c>
      <c r="AB24" s="706"/>
      <c r="AD24" s="548">
        <v>1</v>
      </c>
      <c r="AE24" s="548">
        <v>1</v>
      </c>
      <c r="AF24" s="548">
        <f>IF(C24&gt;入力シート!$E$176,0,COUNTA(C24))</f>
        <v>1</v>
      </c>
      <c r="AG24" s="548">
        <f>AE24-AF24</f>
        <v>0</v>
      </c>
    </row>
    <row r="25" spans="1:35" ht="14.25" thickBot="1" x14ac:dyDescent="0.2">
      <c r="A25" s="687"/>
      <c r="B25" s="702" t="s">
        <v>631</v>
      </c>
      <c r="C25" s="197">
        <f>入力シート!$E$173</f>
        <v>0</v>
      </c>
      <c r="D25" s="197">
        <f>入力シート!$E$173</f>
        <v>0</v>
      </c>
      <c r="E25" s="197">
        <f>入力シート!$E$173</f>
        <v>0</v>
      </c>
      <c r="F25" s="197">
        <f>入力シート!$E$173</f>
        <v>0</v>
      </c>
      <c r="G25" s="197">
        <f>入力シート!$E$173</f>
        <v>0</v>
      </c>
      <c r="H25" s="197">
        <f>入力シート!$E$173</f>
        <v>0</v>
      </c>
      <c r="I25" s="197">
        <f>入力シート!$E$173</f>
        <v>0</v>
      </c>
      <c r="J25" s="197">
        <f>入力シート!$E$173</f>
        <v>0</v>
      </c>
      <c r="K25" s="197" t="str">
        <f>IFERROR(IF(入力シート!$E$170="有", IF(ROUNDDOWN((入力シート!$E$101+入力シート!$E$132+入力シート!$E$163) / 入力シート!$H172, 0) &gt;= 1, -入力シート!$E$177, 入力シート!$E$173), IF(ROUNDDOWN((入力シート!$E$101+入力シート!$E$132+入力シート!$E$163) / 入力シート!$H169, 0) &gt;= 1, -入力シート!$E$177, 入力シート!$E$173)),"")</f>
        <v/>
      </c>
      <c r="L25" s="197" t="str">
        <f>IFERROR(IF(入力シート!$E$170="有", IF(ROUNDDOWN((入力シート!$E$101+入力シート!$E$132+入力シート!$E$163) / 入力シート!$H172, 0) &gt;= 2, -入力シート!$E$177, 入力シート!$E$173), IF(ROUNDDOWN((入力シート!$E$101+入力シート!$E$132+入力シート!$E$163) / 入力シート!$H169, 0) &gt;= 2, -入力シート!$E$177, 入力シート!$E$173)),"")</f>
        <v/>
      </c>
      <c r="M25" s="197" t="str">
        <f>IFERROR(IF(入力シート!$E$170="有", IF(ROUNDDOWN((入力シート!$E$101+入力シート!$E$132+入力シート!$E$163) / 入力シート!H$172, 0) &gt;= 3, -入力シート!$E$177, 入力シート!$E$173), IF(ROUNDDOWN((入力シート!$E$101+入力シート!$E$132+入力シート!$E$163) / 入力シート!$H169, 0) &gt;= 3, -入力シート!$E$177, 入力シート!$E$173)),"")</f>
        <v/>
      </c>
      <c r="N25" s="197" t="str">
        <f>IFERROR(IF(入力シート!$E$170="有", IF(ROUNDDOWN((入力シート!$E$101+入力シート!$E$132+入力シート!$E$163) / 入力シート!$H172, 0) &gt;= 4, -入力シート!$E$177, 入力シート!$E$173), IF(ROUNDDOWN((入力シート!$E$101+入力シート!$E$132+入力シート!$E$163) / 入力シート!$H169, 0) &gt;= 4, -入力シート!$E$177, 入力シート!$E$173)),"")</f>
        <v/>
      </c>
      <c r="O25" s="197" t="str">
        <f>IFERROR(IF(入力シート!$E$170="有", IF(ROUNDDOWN((入力シート!$E$101+入力シート!$E$132+入力シート!$E$163) / 入力シート!$H172, 0) &gt;= 5, -入力シート!$E$177, 入力シート!$E$173), IF(ROUNDDOWN((入力シート!$E$101+入力シート!$E$132+入力シート!$E$163) / 入力シート!$H169, 0) &gt;= 5, -入力シート!$E$177, 入力シート!$E$173)),"")</f>
        <v/>
      </c>
      <c r="P25" s="197" t="str">
        <f>IFERROR(IF(入力シート!$E$170="有", IF(ROUNDDOWN((入力シート!$E$101+入力シート!$E$132+入力シート!$E$163) / 入力シート!$H172, 0) &gt;= 6, -入力シート!$E$177, 入力シート!$E$173), IF(ROUNDDOWN((入力シート!$E$101+入力シート!$E$132+入力シート!$E$163) / 入力シート!$H169, 0) &gt;= 6, -入力シート!$E$177, 入力シート!$E$173)),"")</f>
        <v/>
      </c>
      <c r="Q25" s="197" t="str">
        <f>IFERROR(IF(入力シート!$E$170="有", IF(ROUNDDOWN((入力シート!$E$101+入力シート!$E$132+入力シート!$E$163) / 入力シート!$H172, 0) &gt;= 7, -入力シート!$E$177, 入力シート!$E$173), IF(ROUNDDOWN((入力シート!$E$101+入力シート!$E$132+入力シート!$E$163) / 入力シート!$H169, 0) &gt;= 7, -入力シート!$E$177, 入力シート!$E$173)),"")</f>
        <v/>
      </c>
      <c r="R25" s="197" t="str">
        <f>IFERROR(IF(入力シート!$E$170="有", IF(ROUNDDOWN((入力シート!$E$101+入力シート!$E$132+入力シート!$E$163) / 入力シート!$H172, 0) &gt;= 8, -入力シート!$E$177, 入力シート!$E$173), IF(ROUNDDOWN((入力シート!$E$101+入力シート!$E$132+入力シート!$E$163) / 入力シート!$H169, 0) &gt;= 8, -入力シート!$E$177, 入力シート!$E$173)),"")</f>
        <v/>
      </c>
      <c r="S25" s="197">
        <f>IF(S24=0,入力シート!$E$173,0)</f>
        <v>0</v>
      </c>
      <c r="T25" s="197">
        <f>IF(T24=0,入力シート!$E$173,0)</f>
        <v>0</v>
      </c>
      <c r="U25" s="197">
        <f>IF(U24=0,入力シート!$E$173,0)</f>
        <v>0</v>
      </c>
      <c r="V25" s="197">
        <f>IF(V24=0,入力シート!$E$173,0)</f>
        <v>0</v>
      </c>
      <c r="W25" s="197">
        <f>IF(W24=0,入力シート!$E$173,0)</f>
        <v>0</v>
      </c>
      <c r="X25" s="197">
        <f>IF(X24=0,入力シート!$E$173,0)</f>
        <v>0</v>
      </c>
      <c r="Y25" s="197">
        <f>IF(Y24=0,入力シート!$E$173,0)</f>
        <v>0</v>
      </c>
      <c r="Z25" s="198">
        <f>IF(Z24=0,入力シート!$E$173,0)</f>
        <v>0</v>
      </c>
      <c r="AB25" s="706"/>
      <c r="AD25" s="548">
        <v>2</v>
      </c>
      <c r="AE25" s="548">
        <v>1</v>
      </c>
      <c r="AF25" s="548">
        <f>IF(D24&gt;入力シート!$E$176,0,COUNTA(D24))</f>
        <v>1</v>
      </c>
      <c r="AG25" s="548">
        <f t="shared" ref="AG25:AG47" si="0">AE25-AF25</f>
        <v>0</v>
      </c>
    </row>
    <row r="26" spans="1:35" ht="14.25" thickBot="1" x14ac:dyDescent="0.2">
      <c r="A26" s="687"/>
      <c r="B26" s="703" t="s">
        <v>632</v>
      </c>
      <c r="C26" s="704">
        <f>-C25</f>
        <v>0</v>
      </c>
      <c r="D26" s="704">
        <f t="shared" ref="D26:Z26" si="1">-D25</f>
        <v>0</v>
      </c>
      <c r="E26" s="704">
        <f t="shared" si="1"/>
        <v>0</v>
      </c>
      <c r="F26" s="704">
        <f t="shared" si="1"/>
        <v>0</v>
      </c>
      <c r="G26" s="704">
        <f t="shared" si="1"/>
        <v>0</v>
      </c>
      <c r="H26" s="704">
        <f t="shared" si="1"/>
        <v>0</v>
      </c>
      <c r="I26" s="704">
        <f t="shared" si="1"/>
        <v>0</v>
      </c>
      <c r="J26" s="704">
        <f t="shared" si="1"/>
        <v>0</v>
      </c>
      <c r="K26" s="704" t="str">
        <f>IFERROR(-K25,"")</f>
        <v/>
      </c>
      <c r="L26" s="704" t="str">
        <f t="shared" ref="L26:R26" si="2">IFERROR(-L25,"")</f>
        <v/>
      </c>
      <c r="M26" s="704" t="str">
        <f t="shared" si="2"/>
        <v/>
      </c>
      <c r="N26" s="704" t="str">
        <f t="shared" si="2"/>
        <v/>
      </c>
      <c r="O26" s="704" t="str">
        <f t="shared" si="2"/>
        <v/>
      </c>
      <c r="P26" s="704" t="str">
        <f t="shared" si="2"/>
        <v/>
      </c>
      <c r="Q26" s="704" t="str">
        <f t="shared" si="2"/>
        <v/>
      </c>
      <c r="R26" s="704" t="str">
        <f t="shared" si="2"/>
        <v/>
      </c>
      <c r="S26" s="704">
        <f t="shared" si="1"/>
        <v>0</v>
      </c>
      <c r="T26" s="704">
        <f t="shared" si="1"/>
        <v>0</v>
      </c>
      <c r="U26" s="704">
        <f t="shared" si="1"/>
        <v>0</v>
      </c>
      <c r="V26" s="704">
        <f t="shared" si="1"/>
        <v>0</v>
      </c>
      <c r="W26" s="704">
        <f t="shared" si="1"/>
        <v>0</v>
      </c>
      <c r="X26" s="704">
        <f t="shared" si="1"/>
        <v>0</v>
      </c>
      <c r="Y26" s="704">
        <f t="shared" si="1"/>
        <v>0</v>
      </c>
      <c r="Z26" s="705">
        <f t="shared" si="1"/>
        <v>0</v>
      </c>
      <c r="AA26" s="681"/>
      <c r="AB26" s="690"/>
      <c r="AD26" s="548">
        <v>3</v>
      </c>
      <c r="AE26" s="548">
        <v>1</v>
      </c>
      <c r="AF26" s="548">
        <f>IF(E24&gt;入力シート!$E$176,0,COUNTA(E24))</f>
        <v>1</v>
      </c>
      <c r="AG26" s="548">
        <f t="shared" si="0"/>
        <v>0</v>
      </c>
    </row>
    <row r="27" spans="1:35" x14ac:dyDescent="0.15">
      <c r="A27" s="687"/>
      <c r="B27" s="842" t="str">
        <f>IF(COUNTIF(C24:Z24,"&gt;"&amp;入力シート!E176)&gt;0,"発電（放電）の最大値が【受電地点における受電電力の（変更後）最大受電電力】を超えているため、修正ください","")</f>
        <v/>
      </c>
      <c r="Y27" s="681"/>
      <c r="Z27" s="681"/>
      <c r="AA27" s="681"/>
      <c r="AB27" s="690"/>
      <c r="AD27" s="548">
        <v>4</v>
      </c>
      <c r="AE27" s="548">
        <v>1</v>
      </c>
      <c r="AF27" s="548">
        <f>IF(F24&gt;入力シート!$E$176,0,COUNTA(F24))</f>
        <v>1</v>
      </c>
      <c r="AG27" s="548">
        <f t="shared" si="0"/>
        <v>0</v>
      </c>
    </row>
    <row r="28" spans="1:35" x14ac:dyDescent="0.15">
      <c r="A28" s="687"/>
      <c r="B28" s="842" t="str">
        <f>IF(COUNTIF(C25:Z25,"&gt;"&amp;-入力シート!E177)&gt;0,"買電（充電）の最大値が（受電地点における受電電力の（変更後）最小受電電力）からマイナスを取った値を超えているため、修正ください","")</f>
        <v/>
      </c>
      <c r="Y28" s="681"/>
      <c r="Z28" s="681"/>
      <c r="AA28" s="681"/>
      <c r="AB28" s="690"/>
      <c r="AD28" s="548">
        <v>5</v>
      </c>
      <c r="AE28" s="548">
        <v>1</v>
      </c>
      <c r="AF28" s="548">
        <f>IF(G24&gt;入力シート!$E$176,0,COUNTA(G24))</f>
        <v>1</v>
      </c>
      <c r="AG28" s="548">
        <f t="shared" si="0"/>
        <v>0</v>
      </c>
    </row>
    <row r="29" spans="1:35" x14ac:dyDescent="0.15">
      <c r="A29" s="687"/>
      <c r="B29" s="681"/>
      <c r="C29" s="681"/>
      <c r="D29" s="681"/>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90"/>
      <c r="AD29" s="548">
        <v>6</v>
      </c>
      <c r="AE29" s="548">
        <v>1</v>
      </c>
      <c r="AF29" s="548">
        <f>IF(H24&gt;入力シート!$E$176,0,COUNTA(H24))</f>
        <v>1</v>
      </c>
      <c r="AG29" s="548">
        <f t="shared" si="0"/>
        <v>0</v>
      </c>
    </row>
    <row r="30" spans="1:35" x14ac:dyDescent="0.15">
      <c r="A30" s="687"/>
      <c r="B30" s="681"/>
      <c r="C30" s="681"/>
      <c r="D30" s="681"/>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90"/>
      <c r="AD30" s="548">
        <v>7</v>
      </c>
      <c r="AE30" s="548">
        <v>1</v>
      </c>
      <c r="AF30" s="548">
        <f>IF(I24&gt;入力シート!$E$176,0,COUNTA(I24))</f>
        <v>1</v>
      </c>
      <c r="AG30" s="548">
        <f t="shared" si="0"/>
        <v>0</v>
      </c>
    </row>
    <row r="31" spans="1:35" x14ac:dyDescent="0.15">
      <c r="A31" s="687"/>
      <c r="B31" s="681"/>
      <c r="C31" s="681"/>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90"/>
      <c r="AD31" s="548">
        <v>8</v>
      </c>
      <c r="AE31" s="548">
        <v>1</v>
      </c>
      <c r="AF31" s="548">
        <f>IF(J24&gt;入力シート!$E$176,0,COUNTA(J24))</f>
        <v>1</v>
      </c>
      <c r="AG31" s="548">
        <f t="shared" si="0"/>
        <v>0</v>
      </c>
    </row>
    <row r="32" spans="1:35" x14ac:dyDescent="0.15">
      <c r="A32" s="687"/>
      <c r="B32" s="681"/>
      <c r="C32" s="681"/>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90"/>
      <c r="AD32" s="548">
        <v>9</v>
      </c>
      <c r="AE32" s="548">
        <v>1</v>
      </c>
      <c r="AF32" s="548">
        <f>IF(K24&gt;入力シート!$E$176,0,COUNTA(K24))</f>
        <v>1</v>
      </c>
      <c r="AG32" s="548">
        <f t="shared" si="0"/>
        <v>0</v>
      </c>
    </row>
    <row r="33" spans="1:33" x14ac:dyDescent="0.15">
      <c r="A33" s="687"/>
      <c r="B33" s="681"/>
      <c r="C33" s="681"/>
      <c r="D33" s="681"/>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90"/>
      <c r="AD33" s="548">
        <v>10</v>
      </c>
      <c r="AE33" s="548">
        <v>1</v>
      </c>
      <c r="AF33" s="548">
        <f>IF(L24&gt;入力シート!$E$176,0,COUNTA(L24))</f>
        <v>1</v>
      </c>
      <c r="AG33" s="548">
        <f t="shared" si="0"/>
        <v>0</v>
      </c>
    </row>
    <row r="34" spans="1:33" x14ac:dyDescent="0.15">
      <c r="A34" s="687"/>
      <c r="B34" s="681"/>
      <c r="C34" s="681"/>
      <c r="D34" s="681"/>
      <c r="E34" s="681"/>
      <c r="F34" s="681"/>
      <c r="G34" s="681"/>
      <c r="H34" s="681"/>
      <c r="I34" s="681"/>
      <c r="J34" s="681"/>
      <c r="K34" s="681"/>
      <c r="L34" s="681"/>
      <c r="M34" s="681"/>
      <c r="N34" s="681"/>
      <c r="O34" s="681"/>
      <c r="P34" s="681"/>
      <c r="Q34" s="681"/>
      <c r="R34" s="681"/>
      <c r="S34" s="681"/>
      <c r="T34" s="681"/>
      <c r="U34" s="681"/>
      <c r="V34" s="681"/>
      <c r="W34" s="681"/>
      <c r="X34" s="681"/>
      <c r="Y34" s="681"/>
      <c r="Z34" s="681"/>
      <c r="AA34" s="681"/>
      <c r="AB34" s="690"/>
      <c r="AD34" s="548">
        <v>11</v>
      </c>
      <c r="AE34" s="548">
        <v>1</v>
      </c>
      <c r="AF34" s="548">
        <f>IF(M24&gt;入力シート!$E$176,0,COUNTA(M24))</f>
        <v>1</v>
      </c>
      <c r="AG34" s="548">
        <f t="shared" si="0"/>
        <v>0</v>
      </c>
    </row>
    <row r="35" spans="1:33" x14ac:dyDescent="0.15">
      <c r="A35" s="687"/>
      <c r="B35" s="681"/>
      <c r="C35" s="681"/>
      <c r="D35" s="681"/>
      <c r="E35" s="681"/>
      <c r="F35" s="681"/>
      <c r="G35" s="681"/>
      <c r="H35" s="681"/>
      <c r="I35" s="681"/>
      <c r="J35" s="681"/>
      <c r="K35" s="681"/>
      <c r="L35" s="681"/>
      <c r="M35" s="681"/>
      <c r="N35" s="681"/>
      <c r="O35" s="681"/>
      <c r="P35" s="681"/>
      <c r="Q35" s="681"/>
      <c r="R35" s="681"/>
      <c r="S35" s="681"/>
      <c r="T35" s="681"/>
      <c r="U35" s="681"/>
      <c r="V35" s="681"/>
      <c r="W35" s="681"/>
      <c r="X35" s="681"/>
      <c r="Y35" s="681"/>
      <c r="Z35" s="681"/>
      <c r="AA35" s="681"/>
      <c r="AB35" s="690"/>
      <c r="AD35" s="548">
        <v>12</v>
      </c>
      <c r="AE35" s="548">
        <v>1</v>
      </c>
      <c r="AF35" s="548">
        <f>IF(N24&gt;入力シート!$E$176,0,COUNTA(N24))</f>
        <v>1</v>
      </c>
      <c r="AG35" s="548">
        <f t="shared" si="0"/>
        <v>0</v>
      </c>
    </row>
    <row r="36" spans="1:33" x14ac:dyDescent="0.15">
      <c r="A36" s="687"/>
      <c r="B36" s="681"/>
      <c r="C36" s="681"/>
      <c r="D36" s="681"/>
      <c r="E36" s="681"/>
      <c r="F36" s="681"/>
      <c r="G36" s="681"/>
      <c r="H36" s="681"/>
      <c r="I36" s="681"/>
      <c r="J36" s="681"/>
      <c r="K36" s="681"/>
      <c r="L36" s="681"/>
      <c r="M36" s="681"/>
      <c r="N36" s="681"/>
      <c r="O36" s="681"/>
      <c r="P36" s="681"/>
      <c r="Q36" s="681"/>
      <c r="R36" s="681"/>
      <c r="S36" s="681"/>
      <c r="T36" s="681"/>
      <c r="U36" s="681"/>
      <c r="V36" s="681"/>
      <c r="W36" s="681"/>
      <c r="X36" s="681"/>
      <c r="Y36" s="681"/>
      <c r="Z36" s="681"/>
      <c r="AA36" s="681"/>
      <c r="AB36" s="690"/>
      <c r="AD36" s="548">
        <v>13</v>
      </c>
      <c r="AE36" s="548">
        <v>1</v>
      </c>
      <c r="AF36" s="548">
        <f>IF(O24&gt;入力シート!$E$176,0,COUNTA(O24))</f>
        <v>1</v>
      </c>
      <c r="AG36" s="548">
        <f t="shared" si="0"/>
        <v>0</v>
      </c>
    </row>
    <row r="37" spans="1:33" x14ac:dyDescent="0.15">
      <c r="A37" s="687"/>
      <c r="B37" s="681"/>
      <c r="C37" s="681"/>
      <c r="D37" s="681"/>
      <c r="E37" s="681"/>
      <c r="F37" s="681"/>
      <c r="G37" s="681"/>
      <c r="H37" s="681"/>
      <c r="I37" s="681"/>
      <c r="J37" s="681"/>
      <c r="K37" s="681"/>
      <c r="L37" s="681"/>
      <c r="M37" s="681"/>
      <c r="N37" s="681"/>
      <c r="O37" s="681"/>
      <c r="P37" s="681"/>
      <c r="Q37" s="681"/>
      <c r="R37" s="681"/>
      <c r="S37" s="681"/>
      <c r="T37" s="681"/>
      <c r="U37" s="681"/>
      <c r="V37" s="681"/>
      <c r="W37" s="681"/>
      <c r="X37" s="681"/>
      <c r="Y37" s="681"/>
      <c r="Z37" s="681"/>
      <c r="AA37" s="681"/>
      <c r="AB37" s="690"/>
      <c r="AD37" s="548">
        <v>14</v>
      </c>
      <c r="AE37" s="548">
        <v>1</v>
      </c>
      <c r="AF37" s="548">
        <f>IF(P24&gt;入力シート!$E$176,0,COUNTA(P24))</f>
        <v>1</v>
      </c>
      <c r="AG37" s="548">
        <f t="shared" si="0"/>
        <v>0</v>
      </c>
    </row>
    <row r="38" spans="1:33" x14ac:dyDescent="0.15">
      <c r="A38" s="687"/>
      <c r="B38" s="681"/>
      <c r="C38" s="681"/>
      <c r="D38" s="681"/>
      <c r="E38" s="681"/>
      <c r="F38" s="681"/>
      <c r="G38" s="681"/>
      <c r="H38" s="681"/>
      <c r="I38" s="681"/>
      <c r="J38" s="681"/>
      <c r="K38" s="681"/>
      <c r="L38" s="681"/>
      <c r="M38" s="681"/>
      <c r="N38" s="681"/>
      <c r="O38" s="681"/>
      <c r="P38" s="681"/>
      <c r="Q38" s="681"/>
      <c r="R38" s="681"/>
      <c r="S38" s="681"/>
      <c r="T38" s="681"/>
      <c r="U38" s="681"/>
      <c r="V38" s="681"/>
      <c r="W38" s="681"/>
      <c r="X38" s="681"/>
      <c r="Y38" s="681"/>
      <c r="Z38" s="681"/>
      <c r="AA38" s="681"/>
      <c r="AB38" s="690"/>
      <c r="AD38" s="548">
        <v>15</v>
      </c>
      <c r="AE38" s="548">
        <v>1</v>
      </c>
      <c r="AF38" s="548">
        <f>IF(Q24&gt;入力シート!$E$176,0,COUNTA(Q24))</f>
        <v>1</v>
      </c>
      <c r="AG38" s="548">
        <f t="shared" si="0"/>
        <v>0</v>
      </c>
    </row>
    <row r="39" spans="1:33" x14ac:dyDescent="0.15">
      <c r="A39" s="687"/>
      <c r="B39" s="681"/>
      <c r="C39" s="681"/>
      <c r="D39" s="681"/>
      <c r="E39" s="681"/>
      <c r="F39" s="681"/>
      <c r="G39" s="681"/>
      <c r="H39" s="681"/>
      <c r="I39" s="681"/>
      <c r="J39" s="681"/>
      <c r="K39" s="681"/>
      <c r="L39" s="681"/>
      <c r="M39" s="681"/>
      <c r="N39" s="681"/>
      <c r="O39" s="681"/>
      <c r="P39" s="681"/>
      <c r="Q39" s="681"/>
      <c r="R39" s="681"/>
      <c r="S39" s="681"/>
      <c r="T39" s="681"/>
      <c r="U39" s="681"/>
      <c r="V39" s="681"/>
      <c r="W39" s="681"/>
      <c r="X39" s="681"/>
      <c r="Y39" s="681"/>
      <c r="Z39" s="681"/>
      <c r="AA39" s="681"/>
      <c r="AB39" s="690"/>
      <c r="AD39" s="548">
        <v>16</v>
      </c>
      <c r="AE39" s="548">
        <v>1</v>
      </c>
      <c r="AF39" s="548">
        <f>IF(R24&gt;入力シート!$E$176,0,COUNTA(R24))</f>
        <v>1</v>
      </c>
      <c r="AG39" s="548">
        <f t="shared" si="0"/>
        <v>0</v>
      </c>
    </row>
    <row r="40" spans="1:33" x14ac:dyDescent="0.15">
      <c r="A40" s="687"/>
      <c r="B40" s="681"/>
      <c r="C40" s="681"/>
      <c r="D40" s="681"/>
      <c r="E40" s="681"/>
      <c r="F40" s="681"/>
      <c r="G40" s="681"/>
      <c r="H40" s="681"/>
      <c r="I40" s="681"/>
      <c r="J40" s="681"/>
      <c r="K40" s="681"/>
      <c r="L40" s="681"/>
      <c r="M40" s="681"/>
      <c r="N40" s="681"/>
      <c r="O40" s="681"/>
      <c r="P40" s="681"/>
      <c r="Q40" s="681"/>
      <c r="R40" s="681"/>
      <c r="S40" s="681"/>
      <c r="T40" s="681"/>
      <c r="U40" s="681"/>
      <c r="V40" s="681"/>
      <c r="W40" s="681"/>
      <c r="X40" s="681"/>
      <c r="Y40" s="681"/>
      <c r="Z40" s="681"/>
      <c r="AA40" s="681"/>
      <c r="AB40" s="690"/>
      <c r="AD40" s="548">
        <v>17</v>
      </c>
      <c r="AE40" s="548">
        <v>1</v>
      </c>
      <c r="AF40" s="548">
        <f>IF(OR(S24="",S24&gt;入力シート!$E$176),0,COUNTA(S24))</f>
        <v>0</v>
      </c>
      <c r="AG40" s="548">
        <f t="shared" si="0"/>
        <v>1</v>
      </c>
    </row>
    <row r="41" spans="1:33" x14ac:dyDescent="0.15">
      <c r="A41" s="687"/>
      <c r="B41" s="681"/>
      <c r="C41" s="681"/>
      <c r="D41" s="681"/>
      <c r="E41" s="681"/>
      <c r="F41" s="681"/>
      <c r="G41" s="681"/>
      <c r="H41" s="681"/>
      <c r="I41" s="681"/>
      <c r="J41" s="681"/>
      <c r="K41" s="681"/>
      <c r="L41" s="681"/>
      <c r="M41" s="681"/>
      <c r="N41" s="681"/>
      <c r="O41" s="681"/>
      <c r="P41" s="681"/>
      <c r="Q41" s="681"/>
      <c r="R41" s="681"/>
      <c r="S41" s="681"/>
      <c r="T41" s="681"/>
      <c r="U41" s="681"/>
      <c r="V41" s="681"/>
      <c r="W41" s="681"/>
      <c r="X41" s="681"/>
      <c r="Y41" s="681"/>
      <c r="Z41" s="681"/>
      <c r="AA41" s="681"/>
      <c r="AB41" s="690"/>
      <c r="AD41" s="548">
        <v>18</v>
      </c>
      <c r="AE41" s="548">
        <v>1</v>
      </c>
      <c r="AF41" s="548">
        <f>IF(OR(T24="",T24&gt;入力シート!$E$176),0,COUNTA(T24))</f>
        <v>0</v>
      </c>
      <c r="AG41" s="548">
        <f t="shared" si="0"/>
        <v>1</v>
      </c>
    </row>
    <row r="42" spans="1:33" x14ac:dyDescent="0.15">
      <c r="A42" s="687"/>
      <c r="B42" s="681"/>
      <c r="C42" s="681"/>
      <c r="D42" s="681"/>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90"/>
      <c r="AD42" s="548">
        <v>19</v>
      </c>
      <c r="AE42" s="548">
        <v>1</v>
      </c>
      <c r="AF42" s="548">
        <f>IF(OR(U24="",U24&gt;入力シート!$E$176),0,COUNTA(U24))</f>
        <v>0</v>
      </c>
      <c r="AG42" s="548">
        <f t="shared" si="0"/>
        <v>1</v>
      </c>
    </row>
    <row r="43" spans="1:33" x14ac:dyDescent="0.15">
      <c r="A43" s="687"/>
      <c r="B43" s="681"/>
      <c r="C43" s="681"/>
      <c r="D43" s="681"/>
      <c r="E43" s="681"/>
      <c r="F43" s="681"/>
      <c r="G43" s="681"/>
      <c r="H43" s="681"/>
      <c r="I43" s="681"/>
      <c r="J43" s="681"/>
      <c r="K43" s="681"/>
      <c r="L43" s="681"/>
      <c r="M43" s="681"/>
      <c r="N43" s="681"/>
      <c r="O43" s="681"/>
      <c r="P43" s="681"/>
      <c r="Q43" s="681"/>
      <c r="R43" s="681"/>
      <c r="S43" s="681"/>
      <c r="T43" s="681"/>
      <c r="U43" s="681"/>
      <c r="V43" s="681"/>
      <c r="W43" s="681"/>
      <c r="X43" s="681"/>
      <c r="Y43" s="681"/>
      <c r="Z43" s="681"/>
      <c r="AA43" s="681"/>
      <c r="AB43" s="690"/>
      <c r="AD43" s="548">
        <v>20</v>
      </c>
      <c r="AE43" s="548">
        <v>1</v>
      </c>
      <c r="AF43" s="548">
        <f>IF(OR(V24="",V24&gt;入力シート!$E$176),0,COUNTA(V24))</f>
        <v>0</v>
      </c>
      <c r="AG43" s="548">
        <f t="shared" si="0"/>
        <v>1</v>
      </c>
    </row>
    <row r="44" spans="1:33" x14ac:dyDescent="0.15">
      <c r="A44" s="687"/>
      <c r="B44" s="681"/>
      <c r="C44" s="681"/>
      <c r="D44" s="681"/>
      <c r="E44" s="681"/>
      <c r="F44" s="681"/>
      <c r="G44" s="681"/>
      <c r="H44" s="681"/>
      <c r="I44" s="681"/>
      <c r="J44" s="681"/>
      <c r="K44" s="681"/>
      <c r="L44" s="681"/>
      <c r="M44" s="681"/>
      <c r="N44" s="681"/>
      <c r="O44" s="681"/>
      <c r="P44" s="681"/>
      <c r="Q44" s="681"/>
      <c r="R44" s="681"/>
      <c r="S44" s="681"/>
      <c r="T44" s="681"/>
      <c r="U44" s="681"/>
      <c r="V44" s="681"/>
      <c r="W44" s="681"/>
      <c r="X44" s="681"/>
      <c r="Y44" s="681"/>
      <c r="Z44" s="681"/>
      <c r="AA44" s="681"/>
      <c r="AB44" s="690"/>
      <c r="AD44" s="548">
        <v>21</v>
      </c>
      <c r="AE44" s="548">
        <v>1</v>
      </c>
      <c r="AF44" s="548">
        <f>IF(OR(W24="",W24&gt;入力シート!$E$176),0,COUNTA(W24))</f>
        <v>0</v>
      </c>
      <c r="AG44" s="548">
        <f t="shared" si="0"/>
        <v>1</v>
      </c>
    </row>
    <row r="45" spans="1:33" x14ac:dyDescent="0.15">
      <c r="A45" s="687"/>
      <c r="B45" s="681"/>
      <c r="C45" s="681"/>
      <c r="D45" s="681"/>
      <c r="E45" s="681"/>
      <c r="F45" s="681"/>
      <c r="G45" s="681"/>
      <c r="H45" s="681"/>
      <c r="I45" s="681"/>
      <c r="J45" s="681"/>
      <c r="K45" s="681"/>
      <c r="L45" s="681"/>
      <c r="M45" s="681"/>
      <c r="N45" s="681"/>
      <c r="O45" s="681"/>
      <c r="P45" s="681"/>
      <c r="Q45" s="681"/>
      <c r="R45" s="681"/>
      <c r="S45" s="681"/>
      <c r="T45" s="681"/>
      <c r="U45" s="681"/>
      <c r="V45" s="681"/>
      <c r="W45" s="681"/>
      <c r="X45" s="681"/>
      <c r="Y45" s="681"/>
      <c r="Z45" s="681"/>
      <c r="AA45" s="681"/>
      <c r="AB45" s="690"/>
      <c r="AD45" s="548">
        <v>22</v>
      </c>
      <c r="AE45" s="548">
        <v>1</v>
      </c>
      <c r="AF45" s="548">
        <f>IF(OR(X24="",X24&gt;入力シート!$E$176),0,COUNTA(X24))</f>
        <v>0</v>
      </c>
      <c r="AG45" s="548">
        <f t="shared" si="0"/>
        <v>1</v>
      </c>
    </row>
    <row r="46" spans="1:33" x14ac:dyDescent="0.15">
      <c r="A46" s="687"/>
      <c r="B46" s="681"/>
      <c r="C46" s="681"/>
      <c r="D46" s="681"/>
      <c r="E46" s="681"/>
      <c r="F46" s="681"/>
      <c r="G46" s="681"/>
      <c r="H46" s="681"/>
      <c r="I46" s="681"/>
      <c r="J46" s="681"/>
      <c r="K46" s="681"/>
      <c r="L46" s="681"/>
      <c r="M46" s="681"/>
      <c r="N46" s="681"/>
      <c r="O46" s="681"/>
      <c r="P46" s="681"/>
      <c r="Q46" s="681"/>
      <c r="R46" s="681"/>
      <c r="S46" s="681"/>
      <c r="T46" s="681"/>
      <c r="U46" s="681"/>
      <c r="V46" s="681"/>
      <c r="W46" s="681"/>
      <c r="X46" s="681"/>
      <c r="Y46" s="681"/>
      <c r="Z46" s="681"/>
      <c r="AA46" s="681"/>
      <c r="AB46" s="690"/>
      <c r="AD46" s="548">
        <v>23</v>
      </c>
      <c r="AE46" s="548">
        <v>1</v>
      </c>
      <c r="AF46" s="548">
        <f>IF(OR(Y24="",Y24&gt;入力シート!$E$176),0,COUNTA(Y24))</f>
        <v>0</v>
      </c>
      <c r="AG46" s="548">
        <f t="shared" si="0"/>
        <v>1</v>
      </c>
    </row>
    <row r="47" spans="1:33" x14ac:dyDescent="0.15">
      <c r="A47" s="687"/>
      <c r="B47" s="681"/>
      <c r="C47" s="681"/>
      <c r="D47" s="681"/>
      <c r="E47" s="681"/>
      <c r="F47" s="681"/>
      <c r="G47" s="681"/>
      <c r="H47" s="681"/>
      <c r="I47" s="681"/>
      <c r="J47" s="681"/>
      <c r="K47" s="681"/>
      <c r="L47" s="681"/>
      <c r="M47" s="681"/>
      <c r="N47" s="681"/>
      <c r="O47" s="681"/>
      <c r="P47" s="681"/>
      <c r="Q47" s="681"/>
      <c r="R47" s="681"/>
      <c r="S47" s="681"/>
      <c r="T47" s="681"/>
      <c r="U47" s="681"/>
      <c r="V47" s="681"/>
      <c r="W47" s="681"/>
      <c r="X47" s="681"/>
      <c r="Y47" s="681"/>
      <c r="Z47" s="681"/>
      <c r="AA47" s="681"/>
      <c r="AB47" s="690"/>
      <c r="AD47" s="548">
        <v>24</v>
      </c>
      <c r="AE47" s="548">
        <v>1</v>
      </c>
      <c r="AF47" s="548">
        <f>IF(OR(Z24="",Z24&gt;入力シート!$E$176),0,COUNTA(Z24))</f>
        <v>0</v>
      </c>
      <c r="AG47" s="548">
        <f t="shared" si="0"/>
        <v>1</v>
      </c>
    </row>
    <row r="48" spans="1:33" x14ac:dyDescent="0.15">
      <c r="A48" s="687"/>
      <c r="B48" s="681"/>
      <c r="C48" s="681"/>
      <c r="D48" s="681"/>
      <c r="E48" s="681"/>
      <c r="F48" s="681"/>
      <c r="G48" s="681"/>
      <c r="H48" s="681"/>
      <c r="I48" s="681"/>
      <c r="J48" s="681"/>
      <c r="K48" s="681"/>
      <c r="L48" s="681"/>
      <c r="M48" s="681"/>
      <c r="N48" s="681"/>
      <c r="O48" s="681"/>
      <c r="P48" s="681"/>
      <c r="Q48" s="681"/>
      <c r="R48" s="681"/>
      <c r="S48" s="681"/>
      <c r="T48" s="681"/>
      <c r="U48" s="681"/>
      <c r="V48" s="681"/>
      <c r="W48" s="681"/>
      <c r="X48" s="681"/>
      <c r="Y48" s="681"/>
      <c r="Z48" s="681"/>
      <c r="AA48" s="681"/>
      <c r="AB48" s="690"/>
      <c r="AD48" s="548">
        <v>1</v>
      </c>
      <c r="AE48" s="548">
        <v>1</v>
      </c>
      <c r="AF48" s="548">
        <f>IF(C25&gt;-入力シート!$E$177,0,COUNTA(C25))</f>
        <v>1</v>
      </c>
      <c r="AG48" s="548">
        <f t="shared" ref="AG48:AG71" si="3">AE48-AF48</f>
        <v>0</v>
      </c>
    </row>
    <row r="49" spans="1:33" x14ac:dyDescent="0.15">
      <c r="A49" s="687"/>
      <c r="B49" s="681"/>
      <c r="C49" s="681"/>
      <c r="D49" s="681"/>
      <c r="E49" s="681"/>
      <c r="F49" s="681"/>
      <c r="G49" s="681"/>
      <c r="H49" s="681"/>
      <c r="I49" s="681"/>
      <c r="J49" s="681"/>
      <c r="K49" s="681"/>
      <c r="L49" s="681"/>
      <c r="M49" s="681"/>
      <c r="N49" s="681"/>
      <c r="O49" s="681"/>
      <c r="P49" s="681"/>
      <c r="Q49" s="681"/>
      <c r="R49" s="681"/>
      <c r="S49" s="681"/>
      <c r="T49" s="681"/>
      <c r="U49" s="681"/>
      <c r="V49" s="681"/>
      <c r="W49" s="681"/>
      <c r="X49" s="681"/>
      <c r="Y49" s="681"/>
      <c r="Z49" s="681"/>
      <c r="AA49" s="681"/>
      <c r="AB49" s="690"/>
      <c r="AD49" s="548">
        <v>2</v>
      </c>
      <c r="AE49" s="548">
        <v>1</v>
      </c>
      <c r="AF49" s="548">
        <f>IF(D25&gt;-入力シート!$E$177,0,COUNTA(D25))</f>
        <v>1</v>
      </c>
      <c r="AG49" s="548">
        <f t="shared" si="3"/>
        <v>0</v>
      </c>
    </row>
    <row r="50" spans="1:33" x14ac:dyDescent="0.15">
      <c r="A50" s="687"/>
      <c r="B50" s="681"/>
      <c r="C50" s="681"/>
      <c r="D50" s="681"/>
      <c r="E50" s="681"/>
      <c r="F50" s="681"/>
      <c r="G50" s="681"/>
      <c r="H50" s="681"/>
      <c r="I50" s="681"/>
      <c r="J50" s="681"/>
      <c r="K50" s="681"/>
      <c r="L50" s="681"/>
      <c r="M50" s="681"/>
      <c r="N50" s="681"/>
      <c r="O50" s="681"/>
      <c r="P50" s="681"/>
      <c r="Q50" s="681"/>
      <c r="R50" s="681"/>
      <c r="S50" s="681"/>
      <c r="T50" s="681"/>
      <c r="U50" s="681"/>
      <c r="V50" s="681"/>
      <c r="W50" s="681"/>
      <c r="X50" s="681"/>
      <c r="Y50" s="681"/>
      <c r="Z50" s="681"/>
      <c r="AA50" s="681"/>
      <c r="AB50" s="690"/>
      <c r="AD50" s="548">
        <v>3</v>
      </c>
      <c r="AE50" s="548">
        <v>1</v>
      </c>
      <c r="AF50" s="548">
        <f>IF(E25&gt;-入力シート!$E$177,0,COUNTA(E25))</f>
        <v>1</v>
      </c>
      <c r="AG50" s="548">
        <f t="shared" si="3"/>
        <v>0</v>
      </c>
    </row>
    <row r="51" spans="1:33" x14ac:dyDescent="0.15">
      <c r="A51" s="687"/>
      <c r="B51" s="681"/>
      <c r="C51" s="681"/>
      <c r="D51" s="681"/>
      <c r="E51" s="681"/>
      <c r="F51" s="681"/>
      <c r="G51" s="681"/>
      <c r="H51" s="681"/>
      <c r="I51" s="681"/>
      <c r="J51" s="681"/>
      <c r="K51" s="681"/>
      <c r="L51" s="681"/>
      <c r="M51" s="681"/>
      <c r="N51" s="681"/>
      <c r="O51" s="681"/>
      <c r="P51" s="681"/>
      <c r="Q51" s="681"/>
      <c r="R51" s="681"/>
      <c r="S51" s="681"/>
      <c r="T51" s="681"/>
      <c r="U51" s="681"/>
      <c r="V51" s="681"/>
      <c r="W51" s="681"/>
      <c r="X51" s="681"/>
      <c r="Y51" s="681"/>
      <c r="Z51" s="681"/>
      <c r="AA51" s="681"/>
      <c r="AB51" s="690"/>
      <c r="AD51" s="548">
        <v>4</v>
      </c>
      <c r="AE51" s="548">
        <v>1</v>
      </c>
      <c r="AF51" s="548">
        <f>IF(F25&gt;-入力シート!$E$177,0,COUNTA(F25))</f>
        <v>1</v>
      </c>
      <c r="AG51" s="548">
        <f t="shared" si="3"/>
        <v>0</v>
      </c>
    </row>
    <row r="52" spans="1:33" x14ac:dyDescent="0.15">
      <c r="A52" s="687"/>
      <c r="B52" s="681"/>
      <c r="C52" s="681"/>
      <c r="D52" s="681"/>
      <c r="E52" s="681"/>
      <c r="F52" s="681"/>
      <c r="G52" s="681"/>
      <c r="H52" s="681"/>
      <c r="I52" s="681"/>
      <c r="J52" s="681"/>
      <c r="K52" s="681"/>
      <c r="L52" s="681"/>
      <c r="M52" s="681"/>
      <c r="N52" s="681"/>
      <c r="O52" s="681"/>
      <c r="P52" s="681"/>
      <c r="Q52" s="681"/>
      <c r="R52" s="681"/>
      <c r="S52" s="681"/>
      <c r="T52" s="681"/>
      <c r="U52" s="681"/>
      <c r="V52" s="681"/>
      <c r="W52" s="681"/>
      <c r="X52" s="681"/>
      <c r="Y52" s="681"/>
      <c r="Z52" s="681"/>
      <c r="AA52" s="681"/>
      <c r="AB52" s="690"/>
      <c r="AD52" s="548">
        <v>5</v>
      </c>
      <c r="AE52" s="548">
        <v>1</v>
      </c>
      <c r="AF52" s="548">
        <f>IF(G25&gt;-入力シート!$E$177,0,COUNTA(G25))</f>
        <v>1</v>
      </c>
      <c r="AG52" s="548">
        <f t="shared" si="3"/>
        <v>0</v>
      </c>
    </row>
    <row r="53" spans="1:33" x14ac:dyDescent="0.15">
      <c r="A53" s="687"/>
      <c r="B53" s="681"/>
      <c r="C53" s="681"/>
      <c r="D53" s="681"/>
      <c r="E53" s="681"/>
      <c r="F53" s="681"/>
      <c r="G53" s="681"/>
      <c r="H53" s="681"/>
      <c r="I53" s="681"/>
      <c r="J53" s="681"/>
      <c r="K53" s="681"/>
      <c r="L53" s="681"/>
      <c r="M53" s="681"/>
      <c r="N53" s="681"/>
      <c r="O53" s="681"/>
      <c r="P53" s="681"/>
      <c r="Q53" s="681"/>
      <c r="R53" s="681"/>
      <c r="S53" s="681"/>
      <c r="T53" s="681"/>
      <c r="U53" s="681"/>
      <c r="V53" s="681"/>
      <c r="W53" s="681"/>
      <c r="X53" s="681"/>
      <c r="Y53" s="681"/>
      <c r="Z53" s="681"/>
      <c r="AA53" s="681"/>
      <c r="AB53" s="690"/>
      <c r="AD53" s="548">
        <v>6</v>
      </c>
      <c r="AE53" s="548">
        <v>1</v>
      </c>
      <c r="AF53" s="548">
        <f>IF(H25&gt;-入力シート!$E$177,0,COUNTA(H25))</f>
        <v>1</v>
      </c>
      <c r="AG53" s="548">
        <f t="shared" si="3"/>
        <v>0</v>
      </c>
    </row>
    <row r="54" spans="1:33" x14ac:dyDescent="0.15">
      <c r="A54" s="687"/>
      <c r="B54" s="681"/>
      <c r="C54" s="681"/>
      <c r="D54" s="681"/>
      <c r="E54" s="681"/>
      <c r="F54" s="681"/>
      <c r="G54" s="681"/>
      <c r="H54" s="681"/>
      <c r="I54" s="681"/>
      <c r="J54" s="681"/>
      <c r="K54" s="681"/>
      <c r="L54" s="681"/>
      <c r="M54" s="681"/>
      <c r="N54" s="681"/>
      <c r="O54" s="681"/>
      <c r="P54" s="681"/>
      <c r="Q54" s="681"/>
      <c r="R54" s="681"/>
      <c r="S54" s="681"/>
      <c r="T54" s="681"/>
      <c r="U54" s="681"/>
      <c r="V54" s="681"/>
      <c r="W54" s="681"/>
      <c r="X54" s="681"/>
      <c r="Y54" s="681"/>
      <c r="Z54" s="681"/>
      <c r="AA54" s="681"/>
      <c r="AB54" s="690"/>
      <c r="AD54" s="548">
        <v>7</v>
      </c>
      <c r="AE54" s="548">
        <v>1</v>
      </c>
      <c r="AF54" s="548">
        <f>IF(I25&gt;-入力シート!$E$177,0,COUNTA(I25))</f>
        <v>1</v>
      </c>
      <c r="AG54" s="548">
        <f t="shared" si="3"/>
        <v>0</v>
      </c>
    </row>
    <row r="55" spans="1:33" x14ac:dyDescent="0.15">
      <c r="A55" s="687"/>
      <c r="B55" s="7"/>
      <c r="C55" s="682"/>
      <c r="D55" s="682"/>
      <c r="E55" s="682"/>
      <c r="F55" s="682"/>
      <c r="G55" s="682"/>
      <c r="H55" s="682"/>
      <c r="I55" s="682"/>
      <c r="J55" s="682"/>
      <c r="K55" s="682"/>
      <c r="L55" s="682"/>
      <c r="M55" s="682"/>
      <c r="N55" s="682"/>
      <c r="O55" s="682"/>
      <c r="P55" s="682"/>
      <c r="Q55" s="682"/>
      <c r="R55" s="682"/>
      <c r="S55" s="682"/>
      <c r="T55" s="682"/>
      <c r="U55" s="682"/>
      <c r="V55" s="682"/>
      <c r="W55" s="681"/>
      <c r="X55" s="681"/>
      <c r="Y55" s="681"/>
      <c r="Z55" s="681"/>
      <c r="AA55" s="681"/>
      <c r="AB55" s="690"/>
      <c r="AD55" s="548">
        <v>8</v>
      </c>
      <c r="AE55" s="548">
        <v>1</v>
      </c>
      <c r="AF55" s="548">
        <f>IF(J25&gt;-入力シート!$E$177,0,COUNTA(J25))</f>
        <v>1</v>
      </c>
      <c r="AG55" s="548">
        <f t="shared" si="3"/>
        <v>0</v>
      </c>
    </row>
    <row r="56" spans="1:33" x14ac:dyDescent="0.15">
      <c r="A56" s="687"/>
      <c r="B56" s="681"/>
      <c r="C56" s="681"/>
      <c r="D56" s="681"/>
      <c r="E56" s="681"/>
      <c r="F56" s="681"/>
      <c r="G56" s="681"/>
      <c r="H56" s="681"/>
      <c r="I56" s="681"/>
      <c r="J56" s="681"/>
      <c r="K56" s="681"/>
      <c r="L56" s="681"/>
      <c r="M56" s="681"/>
      <c r="N56" s="681"/>
      <c r="O56" s="681"/>
      <c r="P56" s="681"/>
      <c r="Q56" s="681"/>
      <c r="R56" s="681"/>
      <c r="S56" s="681"/>
      <c r="T56" s="681"/>
      <c r="U56" s="681"/>
      <c r="V56" s="681"/>
      <c r="W56" s="681"/>
      <c r="X56" s="681"/>
      <c r="Y56" s="681"/>
      <c r="Z56" s="681"/>
      <c r="AA56" s="681"/>
      <c r="AB56" s="690"/>
      <c r="AD56" s="548">
        <v>9</v>
      </c>
      <c r="AE56" s="548">
        <v>1</v>
      </c>
      <c r="AF56" s="548">
        <f>IF(K25&gt;-入力シート!$E$177,0,COUNTA(K25))</f>
        <v>0</v>
      </c>
      <c r="AG56" s="548">
        <f t="shared" si="3"/>
        <v>1</v>
      </c>
    </row>
    <row r="57" spans="1:33" x14ac:dyDescent="0.15">
      <c r="A57" s="625"/>
      <c r="AB57" s="706"/>
      <c r="AD57" s="548">
        <v>10</v>
      </c>
      <c r="AE57" s="548">
        <v>1</v>
      </c>
      <c r="AF57" s="548">
        <f>IF(L25&gt;-入力シート!$E$177,0,COUNTA(L25))</f>
        <v>0</v>
      </c>
      <c r="AG57" s="548">
        <f t="shared" si="3"/>
        <v>1</v>
      </c>
    </row>
    <row r="58" spans="1:33" x14ac:dyDescent="0.15">
      <c r="A58" s="625"/>
      <c r="AB58" s="706"/>
      <c r="AD58" s="548">
        <v>11</v>
      </c>
      <c r="AE58" s="548">
        <v>1</v>
      </c>
      <c r="AF58" s="548">
        <f>IF(M25&gt;-入力シート!$E$177,0,COUNTA(M25))</f>
        <v>0</v>
      </c>
      <c r="AG58" s="548">
        <f t="shared" si="3"/>
        <v>1</v>
      </c>
    </row>
    <row r="59" spans="1:33" x14ac:dyDescent="0.15">
      <c r="A59" s="625"/>
      <c r="AB59" s="706"/>
      <c r="AD59" s="548">
        <v>12</v>
      </c>
      <c r="AE59" s="548">
        <v>1</v>
      </c>
      <c r="AF59" s="548">
        <f>IF(N25&gt;-入力シート!$E$177,0,COUNTA(N25))</f>
        <v>0</v>
      </c>
      <c r="AG59" s="548">
        <f t="shared" si="3"/>
        <v>1</v>
      </c>
    </row>
    <row r="60" spans="1:33" x14ac:dyDescent="0.15">
      <c r="A60" s="625"/>
      <c r="AB60" s="706"/>
      <c r="AD60" s="548">
        <v>13</v>
      </c>
      <c r="AE60" s="548">
        <v>1</v>
      </c>
      <c r="AF60" s="548">
        <f>IF(O25&gt;-入力シート!$E$177,0,COUNTA(O25))</f>
        <v>0</v>
      </c>
      <c r="AG60" s="548">
        <f t="shared" si="3"/>
        <v>1</v>
      </c>
    </row>
    <row r="61" spans="1:33" x14ac:dyDescent="0.15">
      <c r="A61" s="625"/>
      <c r="AB61" s="706"/>
      <c r="AD61" s="548">
        <v>14</v>
      </c>
      <c r="AE61" s="548">
        <v>1</v>
      </c>
      <c r="AF61" s="548">
        <f>IF(P25&gt;-入力シート!$E$177,0,COUNTA(P25))</f>
        <v>0</v>
      </c>
      <c r="AG61" s="548">
        <f t="shared" si="3"/>
        <v>1</v>
      </c>
    </row>
    <row r="62" spans="1:33" x14ac:dyDescent="0.15">
      <c r="A62" s="625"/>
      <c r="AB62" s="706"/>
      <c r="AD62" s="548">
        <v>15</v>
      </c>
      <c r="AE62" s="548">
        <v>1</v>
      </c>
      <c r="AF62" s="548">
        <f>IF(Q25&gt;-入力シート!$E$177,0,COUNTA(Q25))</f>
        <v>0</v>
      </c>
      <c r="AG62" s="548">
        <f t="shared" si="3"/>
        <v>1</v>
      </c>
    </row>
    <row r="63" spans="1:33" x14ac:dyDescent="0.15">
      <c r="A63" s="625"/>
      <c r="AB63" s="706"/>
      <c r="AD63" s="548">
        <v>16</v>
      </c>
      <c r="AE63" s="548">
        <v>1</v>
      </c>
      <c r="AF63" s="548">
        <f>IF(R25&gt;-入力シート!$E$177,0,COUNTA(R25))</f>
        <v>0</v>
      </c>
      <c r="AG63" s="548">
        <f t="shared" si="3"/>
        <v>1</v>
      </c>
    </row>
    <row r="64" spans="1:33" x14ac:dyDescent="0.15">
      <c r="A64" s="625"/>
      <c r="AB64" s="706"/>
      <c r="AD64" s="548">
        <v>17</v>
      </c>
      <c r="AE64" s="548">
        <v>1</v>
      </c>
      <c r="AF64" s="548">
        <f>IF(S25&gt;-入力シート!$E$177,0,COUNTA(S25))</f>
        <v>1</v>
      </c>
      <c r="AG64" s="548">
        <f t="shared" si="3"/>
        <v>0</v>
      </c>
    </row>
    <row r="65" spans="1:33" x14ac:dyDescent="0.15">
      <c r="A65" s="625"/>
      <c r="AB65" s="706"/>
      <c r="AD65" s="548">
        <v>18</v>
      </c>
      <c r="AE65" s="548">
        <v>1</v>
      </c>
      <c r="AF65" s="548">
        <f>IF(T25&gt;-入力シート!$E$177,0,COUNTA(T25))</f>
        <v>1</v>
      </c>
      <c r="AG65" s="548">
        <f t="shared" si="3"/>
        <v>0</v>
      </c>
    </row>
    <row r="66" spans="1:33" x14ac:dyDescent="0.15">
      <c r="A66" s="625"/>
      <c r="AB66" s="706"/>
      <c r="AD66" s="548">
        <v>19</v>
      </c>
      <c r="AE66" s="548">
        <v>1</v>
      </c>
      <c r="AF66" s="548">
        <f>IF(U25&gt;-入力シート!$E$177,0,COUNTA(U25))</f>
        <v>1</v>
      </c>
      <c r="AG66" s="548">
        <f t="shared" si="3"/>
        <v>0</v>
      </c>
    </row>
    <row r="67" spans="1:33" x14ac:dyDescent="0.15">
      <c r="A67" s="625"/>
      <c r="AB67" s="706"/>
      <c r="AD67" s="548">
        <v>20</v>
      </c>
      <c r="AE67" s="548">
        <v>1</v>
      </c>
      <c r="AF67" s="548">
        <f>IF(V25&gt;-入力シート!$E$177,0,COUNTA(V25))</f>
        <v>1</v>
      </c>
      <c r="AG67" s="548">
        <f t="shared" si="3"/>
        <v>0</v>
      </c>
    </row>
    <row r="68" spans="1:33" x14ac:dyDescent="0.15">
      <c r="A68" s="625"/>
      <c r="AB68" s="706"/>
      <c r="AD68" s="548">
        <v>21</v>
      </c>
      <c r="AE68" s="548">
        <v>1</v>
      </c>
      <c r="AF68" s="548">
        <f>IF(W25&gt;-入力シート!$E$177,0,COUNTA(W25))</f>
        <v>1</v>
      </c>
      <c r="AG68" s="548">
        <f t="shared" si="3"/>
        <v>0</v>
      </c>
    </row>
    <row r="69" spans="1:33" x14ac:dyDescent="0.15">
      <c r="A69" s="625"/>
      <c r="AB69" s="706"/>
      <c r="AD69" s="548">
        <v>22</v>
      </c>
      <c r="AE69" s="548">
        <v>1</v>
      </c>
      <c r="AF69" s="548">
        <f>IF(X25&gt;-入力シート!$E$177,0,COUNTA(X25))</f>
        <v>1</v>
      </c>
      <c r="AG69" s="548">
        <f t="shared" si="3"/>
        <v>0</v>
      </c>
    </row>
    <row r="70" spans="1:33" x14ac:dyDescent="0.15">
      <c r="A70" s="625"/>
      <c r="AB70" s="706"/>
      <c r="AD70" s="548">
        <v>23</v>
      </c>
      <c r="AE70" s="548">
        <v>1</v>
      </c>
      <c r="AF70" s="548">
        <f>IF(Y25&gt;-入力シート!$E$177,0,COUNTA(Y25))</f>
        <v>1</v>
      </c>
      <c r="AG70" s="548">
        <f t="shared" si="3"/>
        <v>0</v>
      </c>
    </row>
    <row r="71" spans="1:33" x14ac:dyDescent="0.15">
      <c r="A71" s="625"/>
      <c r="AB71" s="706"/>
      <c r="AD71" s="548">
        <v>24</v>
      </c>
      <c r="AE71" s="548">
        <v>1</v>
      </c>
      <c r="AF71" s="548">
        <f>IF(Z25&gt;-入力シート!$E$177,0,COUNTA(Z25))</f>
        <v>1</v>
      </c>
      <c r="AG71" s="548">
        <f t="shared" si="3"/>
        <v>0</v>
      </c>
    </row>
    <row r="72" spans="1:33" x14ac:dyDescent="0.15">
      <c r="A72" s="625"/>
      <c r="AB72" s="706"/>
    </row>
    <row r="73" spans="1:33" x14ac:dyDescent="0.15">
      <c r="A73" s="625"/>
      <c r="AB73" s="706"/>
    </row>
    <row r="74" spans="1:33" x14ac:dyDescent="0.15">
      <c r="A74" s="625"/>
      <c r="AB74" s="706"/>
    </row>
    <row r="75" spans="1:33" x14ac:dyDescent="0.15">
      <c r="A75" s="625"/>
      <c r="AB75" s="706"/>
    </row>
    <row r="76" spans="1:33" x14ac:dyDescent="0.15">
      <c r="A76" s="625"/>
      <c r="AB76" s="706"/>
    </row>
    <row r="77" spans="1:33" ht="14.25" thickBot="1" x14ac:dyDescent="0.2">
      <c r="A77" s="707"/>
      <c r="B77" s="708"/>
      <c r="C77" s="708"/>
      <c r="D77" s="708"/>
      <c r="E77" s="708"/>
      <c r="F77" s="708"/>
      <c r="G77" s="708"/>
      <c r="H77" s="708"/>
      <c r="I77" s="708"/>
      <c r="J77" s="708"/>
      <c r="K77" s="708"/>
      <c r="L77" s="708"/>
      <c r="M77" s="708"/>
      <c r="N77" s="708"/>
      <c r="O77" s="708"/>
      <c r="P77" s="708"/>
      <c r="Q77" s="708"/>
      <c r="R77" s="708"/>
      <c r="S77" s="708"/>
      <c r="T77" s="708"/>
      <c r="U77" s="708"/>
      <c r="V77" s="708"/>
      <c r="W77" s="708"/>
      <c r="X77" s="708"/>
      <c r="Y77" s="708"/>
      <c r="Z77" s="708"/>
      <c r="AA77" s="708"/>
      <c r="AB77" s="709"/>
    </row>
  </sheetData>
  <sheetProtection password="E12F" sheet="1" formatColumns="0" formatRows="0" insertColumns="0" insertRows="0" deleteColumns="0" deleteRows="0"/>
  <mergeCells count="11">
    <mergeCell ref="E20:O20"/>
    <mergeCell ref="P20:V20"/>
    <mergeCell ref="O16:P16"/>
    <mergeCell ref="L15:M15"/>
    <mergeCell ref="AA1:AB1"/>
    <mergeCell ref="V5:AA5"/>
    <mergeCell ref="Y6:AA6"/>
    <mergeCell ref="A7:AA7"/>
    <mergeCell ref="A8:AB8"/>
    <mergeCell ref="C1:E1"/>
    <mergeCell ref="A1:B1"/>
  </mergeCells>
  <phoneticPr fontId="2"/>
  <conditionalFormatting sqref="A21:AB77">
    <cfRule type="expression" dxfId="29" priority="1">
      <formula>$P$20="添付で提出"</formula>
    </cfRule>
  </conditionalFormatting>
  <conditionalFormatting sqref="C24:Z25">
    <cfRule type="containsBlanks" dxfId="28" priority="9">
      <formula>LEN(TRIM(C24))=0</formula>
    </cfRule>
  </conditionalFormatting>
  <conditionalFormatting sqref="P20">
    <cfRule type="cellIs" dxfId="27" priority="2" operator="equal">
      <formula>"選択ください"</formula>
    </cfRule>
    <cfRule type="containsBlanks" dxfId="26" priority="3">
      <formula>LEN(TRIM(P20))=0</formula>
    </cfRule>
  </conditionalFormatting>
  <dataValidations count="1">
    <dataValidation type="list" allowBlank="1" showInputMessage="1" showErrorMessage="1" sqref="P20:V20" xr:uid="{D65872B7-2B6C-4C72-9FA7-EE1708CE4740}">
      <formula1>"選択ください,本紙で提出,添付で提出"</formula1>
    </dataValidation>
  </dataValidations>
  <hyperlinks>
    <hyperlink ref="A1" location="はじめに!A1" display="＜はじめにへ" xr:uid="{9A4CD3A9-7A83-4268-B4C9-A4A3E2B90BE2}"/>
    <hyperlink ref="AA1:AB1" location="おわりに!Print_Area" display="おわりにへ＞" xr:uid="{0C9C3451-655B-4BAB-98B2-B1B4396FC07E}"/>
    <hyperlink ref="A1:B1" location="入力シート!Print_Area" display="＜入力シートへ" xr:uid="{3438245C-18A0-450B-885E-BFAAD5148795}"/>
  </hyperlinks>
  <pageMargins left="0.74803149606299213" right="0.27559055118110237" top="0.27559055118110237" bottom="0.31496062992125984" header="0.19685039370078741" footer="0.19685039370078741"/>
  <pageSetup paperSize="9" scale="56"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5" operator="greaterThan" id="{1DCEE81C-F63B-43EF-9896-C78D35E10EB1}">
            <xm:f>入力シート!$E$176</xm:f>
            <x14:dxf>
              <fill>
                <patternFill>
                  <bgColor rgb="FFFFFF00"/>
                </patternFill>
              </fill>
            </x14:dxf>
          </x14:cfRule>
          <xm:sqref>C24:Z24</xm:sqref>
        </x14:conditionalFormatting>
        <x14:conditionalFormatting xmlns:xm="http://schemas.microsoft.com/office/excel/2006/main">
          <x14:cfRule type="cellIs" priority="4" operator="greaterThan" id="{790D93B2-6354-4EA5-9FE5-666C8C1D0B0F}">
            <xm:f>-入力シート!$E$177</xm:f>
            <x14:dxf>
              <fill>
                <patternFill>
                  <bgColor rgb="FFFFFF00"/>
                </patternFill>
              </fill>
            </x14:dxf>
          </x14:cfRule>
          <xm:sqref>C25:Z25</xm:sqref>
        </x14:conditionalFormatting>
      </x14:conditionalFormattings>
    </ext>
    <ext xmlns:x14="http://schemas.microsoft.com/office/spreadsheetml/2009/9/main" uri="{CCE6A557-97BC-4b89-ADB6-D9C93CAAB3DF}">
      <x14:dataValidations xmlns:xm="http://schemas.microsoft.com/office/excel/2006/main" count="3">
        <x14:dataValidation type="decimal" allowBlank="1" showInputMessage="1" showErrorMessage="1" error="・グラフ・表の発電（売電）の最大値は、入力シートに記載の「受電地点における受電電力の（変更後）最大受電電力」以下で記載ください_x000a_・グラフ・表の発電（売電）は0以上で記載ください" xr:uid="{D57DCF5D-4BEA-4850-A3B7-E2BD5CF508DB}">
          <x14:formula1>
            <xm:f>0</xm:f>
          </x14:formula1>
          <x14:formula2>
            <xm:f>入力シート!$E$176</xm:f>
          </x14:formula2>
          <xm:sqref>C24:Z24</xm:sqref>
        </x14:dataValidation>
        <x14:dataValidation type="decimal" allowBlank="1" showInputMessage="1" showErrorMessage="1" error="・表の買電（充電）の最大値は、入力シートに記載の「受電地点における受電電力の（変更後）最小受電電力」からマイナスを取った値以下で記載ください_x000a_・表の買電（充電）は0以上で記載ください" xr:uid="{B5C326FC-A269-424D-AB00-CAB497ABF7A3}">
          <x14:formula1>
            <xm:f>0</xm:f>
          </x14:formula1>
          <x14:formula2>
            <xm:f>-入力シート!$E$177</xm:f>
          </x14:formula2>
          <xm:sqref>L25:Z25 C25:J25</xm:sqref>
        </x14:dataValidation>
        <x14:dataValidation type="decimal" showInputMessage="1" showErrorMessage="1" error="・表の買電（充電）の最大値は、入力シートに記載の「受電地点における受電電力の（変更後）最小受電電力」からマイナスを取った値以下で記載ください_x000a_・表の買電（充電）は0以上で記載ください" xr:uid="{062EF64E-E355-49BF-9D52-1E027D94ED36}">
          <x14:formula1>
            <xm:f>0</xm:f>
          </x14:formula1>
          <x14:formula2>
            <xm:f>-入力シート!$E$177</xm:f>
          </x14:formula2>
          <xm:sqref>K25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AF58"/>
  <sheetViews>
    <sheetView showGridLines="0" view="pageBreakPreview" zoomScale="70" zoomScaleNormal="70" zoomScaleSheetLayoutView="70" zoomScalePageLayoutView="55" workbookViewId="0">
      <pane ySplit="1" topLeftCell="A2" activePane="bottomLeft" state="frozen"/>
      <selection sqref="A1:C1"/>
      <selection pane="bottomLeft" sqref="A1:E1"/>
    </sheetView>
  </sheetViews>
  <sheetFormatPr defaultColWidth="9" defaultRowHeight="13.5" x14ac:dyDescent="0.15"/>
  <cols>
    <col min="1" max="1" width="7" style="548" customWidth="1"/>
    <col min="2" max="2" width="3.875" style="548" customWidth="1"/>
    <col min="3" max="9" width="9" style="548"/>
    <col min="10" max="10" width="12" style="548" customWidth="1"/>
    <col min="11" max="11" width="6.5" style="548" customWidth="1"/>
    <col min="12" max="19" width="9" style="548"/>
    <col min="20" max="27" width="2.625" style="548" customWidth="1"/>
    <col min="28" max="29" width="9" style="548"/>
    <col min="30" max="31" width="9" style="548" hidden="1" customWidth="1"/>
    <col min="32" max="32" width="8.125" style="548" hidden="1" customWidth="1"/>
    <col min="33" max="33" width="9" style="548" customWidth="1"/>
    <col min="34" max="16384" width="9" style="548"/>
  </cols>
  <sheetData>
    <row r="1" spans="1:32" ht="20.100000000000001" customHeight="1" thickBot="1" x14ac:dyDescent="0.2">
      <c r="A1" s="1592" t="s">
        <v>194</v>
      </c>
      <c r="B1" s="1592"/>
      <c r="C1" s="1282"/>
      <c r="D1" s="1282"/>
      <c r="E1" s="1282"/>
      <c r="F1" s="202"/>
      <c r="H1" s="202"/>
      <c r="I1" s="219"/>
      <c r="J1" s="679" t="s">
        <v>609</v>
      </c>
      <c r="K1" s="680">
        <f>SUM(AF13:AF17)</f>
        <v>5</v>
      </c>
      <c r="L1" s="202" t="s">
        <v>1</v>
      </c>
      <c r="S1" s="1602" t="s">
        <v>542</v>
      </c>
      <c r="T1" s="1602"/>
      <c r="U1" s="4"/>
      <c r="V1" s="4"/>
      <c r="W1" s="4"/>
      <c r="X1" s="4"/>
      <c r="Y1" s="4"/>
      <c r="Z1" s="4"/>
      <c r="AA1" s="4"/>
    </row>
    <row r="2" spans="1:32" ht="14.25" thickTop="1" x14ac:dyDescent="0.15">
      <c r="T2" s="516" t="s">
        <v>543</v>
      </c>
      <c r="U2" s="516"/>
      <c r="V2" s="516"/>
      <c r="W2" s="516"/>
      <c r="X2" s="516"/>
      <c r="Y2" s="516"/>
      <c r="Z2" s="516"/>
      <c r="AA2" s="516"/>
    </row>
    <row r="4" spans="1:32" ht="14.25" thickBot="1" x14ac:dyDescent="0.2">
      <c r="A4" s="681"/>
      <c r="B4" s="681"/>
      <c r="C4" s="681"/>
      <c r="D4" s="681"/>
      <c r="E4" s="681"/>
      <c r="F4" s="681"/>
      <c r="G4" s="681"/>
      <c r="H4" s="681"/>
      <c r="I4" s="681"/>
      <c r="J4" s="681"/>
      <c r="K4" s="681"/>
      <c r="L4" s="681"/>
      <c r="M4" s="683" t="s">
        <v>512</v>
      </c>
      <c r="N4" s="681"/>
      <c r="O4" s="681"/>
      <c r="P4" s="681"/>
      <c r="Q4" s="681"/>
      <c r="R4" s="681"/>
      <c r="S4" s="681"/>
    </row>
    <row r="5" spans="1:32" ht="18.75" customHeight="1" x14ac:dyDescent="0.15">
      <c r="A5" s="684"/>
      <c r="B5" s="685"/>
      <c r="C5" s="685"/>
      <c r="D5" s="685"/>
      <c r="E5" s="685"/>
      <c r="F5" s="685"/>
      <c r="G5" s="685"/>
      <c r="H5" s="685"/>
      <c r="I5" s="685"/>
      <c r="J5" s="685"/>
      <c r="K5" s="685"/>
      <c r="L5" s="685"/>
      <c r="M5" s="685"/>
      <c r="N5" s="710"/>
      <c r="O5" s="1603" t="str">
        <f>IF(入力シート!E10="","",入力シート!E10)</f>
        <v/>
      </c>
      <c r="P5" s="1603"/>
      <c r="Q5" s="1603"/>
      <c r="R5" s="1603"/>
      <c r="S5" s="1603"/>
      <c r="T5" s="711"/>
    </row>
    <row r="6" spans="1:32" ht="22.5" customHeight="1" x14ac:dyDescent="0.2">
      <c r="A6" s="687"/>
      <c r="B6" s="681"/>
      <c r="C6" s="681"/>
      <c r="D6" s="681"/>
      <c r="E6" s="681"/>
      <c r="F6" s="681"/>
      <c r="G6" s="681"/>
      <c r="H6" s="681"/>
      <c r="I6" s="697"/>
      <c r="J6" s="681"/>
      <c r="K6" s="681"/>
      <c r="L6" s="681"/>
      <c r="M6" s="681"/>
      <c r="N6" s="681"/>
      <c r="O6" s="688" t="s">
        <v>513</v>
      </c>
      <c r="P6" s="689"/>
      <c r="Q6" s="1604" t="str">
        <f>IF(入力シート!E19="","",入力シート!E19)</f>
        <v/>
      </c>
      <c r="R6" s="1604"/>
      <c r="S6" s="1604"/>
      <c r="T6" s="706"/>
    </row>
    <row r="7" spans="1:32" ht="14.25" x14ac:dyDescent="0.15">
      <c r="A7" s="1605" t="s">
        <v>544</v>
      </c>
      <c r="B7" s="1615"/>
      <c r="C7" s="1606"/>
      <c r="D7" s="1606"/>
      <c r="E7" s="1606"/>
      <c r="F7" s="1606"/>
      <c r="G7" s="1606"/>
      <c r="H7" s="1606"/>
      <c r="I7" s="1606"/>
      <c r="J7" s="1606"/>
      <c r="K7" s="1606"/>
      <c r="L7" s="1606"/>
      <c r="M7" s="1606"/>
      <c r="N7" s="1606"/>
      <c r="O7" s="1606"/>
      <c r="P7" s="1606"/>
      <c r="Q7" s="1606"/>
      <c r="R7" s="1606"/>
      <c r="S7" s="1606"/>
      <c r="T7" s="706"/>
    </row>
    <row r="8" spans="1:32" ht="14.25" x14ac:dyDescent="0.15">
      <c r="A8" s="691"/>
      <c r="B8" s="843"/>
      <c r="C8" s="833"/>
      <c r="D8" s="833"/>
      <c r="E8" s="833"/>
      <c r="F8" s="833"/>
      <c r="G8" s="833"/>
      <c r="H8" s="833"/>
      <c r="I8" s="833"/>
      <c r="J8" s="833"/>
      <c r="K8" s="833"/>
      <c r="L8" s="833"/>
      <c r="M8" s="833"/>
      <c r="N8" s="833"/>
      <c r="O8" s="833"/>
      <c r="P8" s="833"/>
      <c r="Q8" s="833"/>
      <c r="R8" s="833"/>
      <c r="S8" s="833"/>
      <c r="T8" s="706"/>
    </row>
    <row r="9" spans="1:32" ht="16.5" x14ac:dyDescent="0.15">
      <c r="A9" s="692"/>
      <c r="B9" s="712" t="s">
        <v>545</v>
      </c>
      <c r="C9" s="712"/>
      <c r="D9" s="693"/>
      <c r="E9" s="693"/>
      <c r="F9" s="712"/>
      <c r="G9" s="712"/>
      <c r="H9" s="693"/>
      <c r="I9" s="693"/>
      <c r="J9" s="693"/>
      <c r="K9" s="693"/>
      <c r="L9" s="693"/>
      <c r="M9" s="693"/>
      <c r="N9" s="693"/>
      <c r="O9" s="693"/>
      <c r="P9" s="693"/>
      <c r="Q9" s="693"/>
      <c r="R9" s="693"/>
      <c r="S9" s="844"/>
      <c r="T9" s="706"/>
      <c r="AD9" s="713" t="s">
        <v>236</v>
      </c>
      <c r="AE9" s="713" t="s">
        <v>541</v>
      </c>
      <c r="AF9" s="713" t="s">
        <v>286</v>
      </c>
    </row>
    <row r="10" spans="1:32" ht="16.5" x14ac:dyDescent="0.15">
      <c r="A10" s="692"/>
      <c r="B10" s="712" t="s">
        <v>766</v>
      </c>
      <c r="C10" s="712"/>
      <c r="D10" s="693"/>
      <c r="E10" s="693"/>
      <c r="F10" s="712"/>
      <c r="G10" s="712"/>
      <c r="H10" s="693"/>
      <c r="I10" s="693"/>
      <c r="J10" s="693"/>
      <c r="K10" s="693"/>
      <c r="L10" s="693"/>
      <c r="M10" s="693"/>
      <c r="N10" s="693"/>
      <c r="O10" s="693"/>
      <c r="P10" s="693"/>
      <c r="Q10" s="693"/>
      <c r="R10" s="693"/>
      <c r="S10" s="844"/>
      <c r="T10" s="706"/>
      <c r="AD10" s="713"/>
      <c r="AE10" s="713"/>
      <c r="AF10" s="713"/>
    </row>
    <row r="11" spans="1:32" ht="16.5" x14ac:dyDescent="0.15">
      <c r="A11" s="692"/>
      <c r="B11" s="712"/>
      <c r="C11" s="712"/>
      <c r="D11" s="693"/>
      <c r="E11" s="693"/>
      <c r="F11" s="712"/>
      <c r="G11" s="712"/>
      <c r="H11" s="693"/>
      <c r="I11" s="693"/>
      <c r="J11" s="693"/>
      <c r="K11" s="693"/>
      <c r="L11" s="693"/>
      <c r="M11" s="693"/>
      <c r="N11" s="693"/>
      <c r="O11" s="693"/>
      <c r="P11" s="693"/>
      <c r="Q11" s="693"/>
      <c r="R11" s="693"/>
      <c r="S11" s="844"/>
      <c r="T11" s="706"/>
      <c r="AD11" s="713"/>
      <c r="AE11" s="713"/>
      <c r="AF11" s="713"/>
    </row>
    <row r="12" spans="1:32" ht="17.25" thickBot="1" x14ac:dyDescent="0.2">
      <c r="A12" s="714"/>
      <c r="B12" s="712" t="s">
        <v>769</v>
      </c>
      <c r="C12" s="839"/>
      <c r="D12" s="839"/>
      <c r="E12" s="839"/>
      <c r="F12" s="839"/>
      <c r="G12" s="839"/>
      <c r="H12" s="839"/>
      <c r="I12" s="839"/>
      <c r="J12" s="839"/>
      <c r="K12" s="839"/>
      <c r="L12" s="839"/>
      <c r="M12" s="839"/>
      <c r="N12" s="697"/>
      <c r="O12" s="697"/>
      <c r="P12" s="697"/>
      <c r="Q12" s="697"/>
      <c r="R12" s="697"/>
      <c r="S12" s="845"/>
      <c r="T12" s="706"/>
      <c r="AD12" s="715"/>
    </row>
    <row r="13" spans="1:32" ht="15.6" customHeight="1" x14ac:dyDescent="0.15">
      <c r="A13" s="714"/>
      <c r="B13" s="716">
        <v>1</v>
      </c>
      <c r="C13" s="1616" t="s">
        <v>546</v>
      </c>
      <c r="D13" s="1617"/>
      <c r="E13" s="1617"/>
      <c r="F13" s="1617"/>
      <c r="G13" s="1617"/>
      <c r="H13" s="1617"/>
      <c r="I13" s="1617"/>
      <c r="J13" s="1617"/>
      <c r="K13" s="1617"/>
      <c r="L13" s="1617"/>
      <c r="M13" s="1617"/>
      <c r="N13" s="1618" t="s">
        <v>754</v>
      </c>
      <c r="O13" s="1618"/>
      <c r="P13" s="1618"/>
      <c r="Q13" s="1618"/>
      <c r="R13" s="1619"/>
      <c r="T13" s="706"/>
      <c r="AD13" s="548">
        <v>1</v>
      </c>
      <c r="AE13" s="548">
        <f>IF(OR(N13="",N13="確認して✓をご選択ください"),0,1)</f>
        <v>0</v>
      </c>
      <c r="AF13" s="548">
        <f>AD13-AE13</f>
        <v>1</v>
      </c>
    </row>
    <row r="14" spans="1:32" ht="15.6" customHeight="1" x14ac:dyDescent="0.15">
      <c r="A14" s="714"/>
      <c r="B14" s="717">
        <v>2</v>
      </c>
      <c r="C14" s="1611" t="s">
        <v>547</v>
      </c>
      <c r="D14" s="1612"/>
      <c r="E14" s="1612"/>
      <c r="F14" s="1612"/>
      <c r="G14" s="1612"/>
      <c r="H14" s="1612"/>
      <c r="I14" s="1612"/>
      <c r="J14" s="1612"/>
      <c r="K14" s="1612"/>
      <c r="L14" s="1612"/>
      <c r="M14" s="1612"/>
      <c r="N14" s="1613" t="s">
        <v>754</v>
      </c>
      <c r="O14" s="1613"/>
      <c r="P14" s="1613"/>
      <c r="Q14" s="1613"/>
      <c r="R14" s="1614"/>
      <c r="T14" s="706"/>
      <c r="AD14" s="548">
        <v>1</v>
      </c>
      <c r="AE14" s="548">
        <f>IF(OR(N14="",N14="確認して✓をご選択ください"),0,1)</f>
        <v>0</v>
      </c>
      <c r="AF14" s="548">
        <f>AD14-AE14</f>
        <v>1</v>
      </c>
    </row>
    <row r="15" spans="1:32" ht="15.6" customHeight="1" x14ac:dyDescent="0.15">
      <c r="A15" s="714"/>
      <c r="B15" s="717">
        <v>3</v>
      </c>
      <c r="C15" s="1611" t="s">
        <v>548</v>
      </c>
      <c r="D15" s="1612"/>
      <c r="E15" s="1612"/>
      <c r="F15" s="1612"/>
      <c r="G15" s="1612"/>
      <c r="H15" s="1612"/>
      <c r="I15" s="1612"/>
      <c r="J15" s="1612"/>
      <c r="K15" s="1612"/>
      <c r="L15" s="1612"/>
      <c r="M15" s="1612"/>
      <c r="N15" s="1613" t="s">
        <v>754</v>
      </c>
      <c r="O15" s="1613"/>
      <c r="P15" s="1613"/>
      <c r="Q15" s="1613"/>
      <c r="R15" s="1614"/>
      <c r="T15" s="706"/>
      <c r="AD15" s="548">
        <v>1</v>
      </c>
      <c r="AE15" s="548">
        <f>IF(OR(N15="",N15="確認して✓をご選択ください"),0,1)</f>
        <v>0</v>
      </c>
      <c r="AF15" s="548">
        <f>AD15-AE15</f>
        <v>1</v>
      </c>
    </row>
    <row r="16" spans="1:32" ht="15.6" customHeight="1" x14ac:dyDescent="0.15">
      <c r="A16" s="714"/>
      <c r="B16" s="717">
        <v>4</v>
      </c>
      <c r="C16" s="1611" t="s">
        <v>549</v>
      </c>
      <c r="D16" s="1612"/>
      <c r="E16" s="1612"/>
      <c r="F16" s="1612"/>
      <c r="G16" s="1612"/>
      <c r="H16" s="1612"/>
      <c r="I16" s="1612"/>
      <c r="J16" s="1612"/>
      <c r="K16" s="1612"/>
      <c r="L16" s="1612"/>
      <c r="M16" s="1612"/>
      <c r="N16" s="1613" t="s">
        <v>754</v>
      </c>
      <c r="O16" s="1613"/>
      <c r="P16" s="1613"/>
      <c r="Q16" s="1613"/>
      <c r="R16" s="1614"/>
      <c r="T16" s="706"/>
      <c r="AD16" s="548">
        <v>1</v>
      </c>
      <c r="AE16" s="548">
        <f>IF(OR(N16="",N16="確認して✓をご選択ください"),0,1)</f>
        <v>0</v>
      </c>
      <c r="AF16" s="548">
        <f>AD16-AE16</f>
        <v>1</v>
      </c>
    </row>
    <row r="17" spans="1:32" ht="15.6" customHeight="1" thickBot="1" x14ac:dyDescent="0.2">
      <c r="A17" s="714"/>
      <c r="B17" s="718">
        <v>5</v>
      </c>
      <c r="C17" s="1620" t="s">
        <v>714</v>
      </c>
      <c r="D17" s="1621"/>
      <c r="E17" s="1621"/>
      <c r="F17" s="1621"/>
      <c r="G17" s="1621"/>
      <c r="H17" s="1621"/>
      <c r="I17" s="1621"/>
      <c r="J17" s="1621"/>
      <c r="K17" s="1621"/>
      <c r="L17" s="1621"/>
      <c r="M17" s="1621"/>
      <c r="N17" s="1624" t="s">
        <v>754</v>
      </c>
      <c r="O17" s="1624"/>
      <c r="P17" s="1624"/>
      <c r="Q17" s="1624"/>
      <c r="R17" s="1625"/>
      <c r="T17" s="706"/>
      <c r="AD17" s="548">
        <v>1</v>
      </c>
      <c r="AE17" s="548">
        <f>IF(OR(N17="",N17="確認して✓をご選択ください"),0,1)</f>
        <v>0</v>
      </c>
      <c r="AF17" s="548">
        <f>AD17-AE17</f>
        <v>1</v>
      </c>
    </row>
    <row r="18" spans="1:32" x14ac:dyDescent="0.15">
      <c r="A18" s="687"/>
      <c r="B18" s="681"/>
      <c r="C18" s="681"/>
      <c r="D18" s="681"/>
      <c r="E18" s="681"/>
      <c r="F18" s="681"/>
      <c r="G18" s="681"/>
      <c r="H18" s="681"/>
      <c r="I18" s="681"/>
      <c r="J18" s="681"/>
      <c r="K18" s="681"/>
      <c r="L18" s="681"/>
      <c r="M18" s="681"/>
      <c r="N18" s="681"/>
      <c r="O18" s="681"/>
      <c r="P18" s="681"/>
      <c r="Q18" s="681"/>
      <c r="R18" s="681"/>
      <c r="T18" s="706"/>
    </row>
    <row r="19" spans="1:32" x14ac:dyDescent="0.15">
      <c r="A19" s="687"/>
      <c r="B19" s="681"/>
      <c r="C19" s="681" t="s">
        <v>550</v>
      </c>
      <c r="D19" s="681"/>
      <c r="E19" s="681"/>
      <c r="F19" s="681"/>
      <c r="G19" s="681"/>
      <c r="H19" s="681"/>
      <c r="I19" s="681"/>
      <c r="J19" s="681"/>
      <c r="K19" s="681"/>
      <c r="L19" s="681"/>
      <c r="M19" s="681"/>
      <c r="N19" s="681"/>
      <c r="O19" s="681"/>
      <c r="P19" s="681"/>
      <c r="Q19" s="681"/>
      <c r="R19" s="681"/>
      <c r="T19" s="706"/>
    </row>
    <row r="20" spans="1:32" x14ac:dyDescent="0.15">
      <c r="A20" s="625"/>
      <c r="C20" s="719"/>
      <c r="D20" s="720"/>
      <c r="E20" s="720"/>
      <c r="F20" s="720"/>
      <c r="G20" s="720"/>
      <c r="H20" s="720"/>
      <c r="I20" s="720"/>
      <c r="J20" s="720"/>
      <c r="K20" s="720"/>
      <c r="L20" s="720"/>
      <c r="M20" s="720"/>
      <c r="N20" s="720"/>
      <c r="O20" s="720"/>
      <c r="P20" s="720"/>
      <c r="Q20" s="720"/>
      <c r="R20" s="721"/>
      <c r="T20" s="706"/>
    </row>
    <row r="21" spans="1:32" x14ac:dyDescent="0.15">
      <c r="A21" s="625"/>
      <c r="C21" s="722"/>
      <c r="R21" s="723"/>
      <c r="T21" s="706"/>
    </row>
    <row r="22" spans="1:32" x14ac:dyDescent="0.15">
      <c r="A22" s="625"/>
      <c r="C22" s="722"/>
      <c r="R22" s="723"/>
      <c r="T22" s="706"/>
    </row>
    <row r="23" spans="1:32" x14ac:dyDescent="0.15">
      <c r="A23" s="625"/>
      <c r="C23" s="722"/>
      <c r="R23" s="723"/>
      <c r="T23" s="706"/>
    </row>
    <row r="24" spans="1:32" x14ac:dyDescent="0.15">
      <c r="A24" s="625"/>
      <c r="C24" s="722"/>
      <c r="R24" s="723"/>
      <c r="T24" s="706"/>
    </row>
    <row r="25" spans="1:32" x14ac:dyDescent="0.15">
      <c r="A25" s="625"/>
      <c r="C25" s="722"/>
      <c r="R25" s="723"/>
      <c r="T25" s="706"/>
    </row>
    <row r="26" spans="1:32" x14ac:dyDescent="0.15">
      <c r="A26" s="625"/>
      <c r="C26" s="722"/>
      <c r="R26" s="723"/>
      <c r="T26" s="706"/>
    </row>
    <row r="27" spans="1:32" x14ac:dyDescent="0.15">
      <c r="A27" s="625"/>
      <c r="C27" s="722"/>
      <c r="R27" s="723"/>
      <c r="T27" s="706"/>
    </row>
    <row r="28" spans="1:32" x14ac:dyDescent="0.15">
      <c r="A28" s="625"/>
      <c r="C28" s="722"/>
      <c r="R28" s="723"/>
      <c r="T28" s="706"/>
    </row>
    <row r="29" spans="1:32" x14ac:dyDescent="0.15">
      <c r="A29" s="625"/>
      <c r="C29" s="722"/>
      <c r="R29" s="723"/>
      <c r="T29" s="706"/>
    </row>
    <row r="30" spans="1:32" x14ac:dyDescent="0.15">
      <c r="A30" s="625"/>
      <c r="C30" s="722"/>
      <c r="R30" s="723"/>
      <c r="T30" s="706"/>
    </row>
    <row r="31" spans="1:32" x14ac:dyDescent="0.15">
      <c r="A31" s="625"/>
      <c r="C31" s="722"/>
      <c r="R31" s="723"/>
      <c r="T31" s="706"/>
    </row>
    <row r="32" spans="1:32" x14ac:dyDescent="0.15">
      <c r="A32" s="625"/>
      <c r="C32" s="722"/>
      <c r="R32" s="723"/>
      <c r="T32" s="706"/>
    </row>
    <row r="33" spans="1:31" x14ac:dyDescent="0.15">
      <c r="A33" s="625"/>
      <c r="C33" s="722"/>
      <c r="R33" s="723"/>
      <c r="T33" s="706"/>
    </row>
    <row r="34" spans="1:31" x14ac:dyDescent="0.15">
      <c r="A34" s="625"/>
      <c r="C34" s="722"/>
      <c r="R34" s="723"/>
      <c r="T34" s="706"/>
    </row>
    <row r="35" spans="1:31" x14ac:dyDescent="0.15">
      <c r="A35" s="625"/>
      <c r="C35" s="722"/>
      <c r="R35" s="723"/>
      <c r="T35" s="706"/>
    </row>
    <row r="36" spans="1:31" x14ac:dyDescent="0.15">
      <c r="A36" s="625"/>
      <c r="C36" s="722"/>
      <c r="R36" s="723"/>
      <c r="T36" s="706"/>
    </row>
    <row r="37" spans="1:31" x14ac:dyDescent="0.15">
      <c r="A37" s="625"/>
      <c r="C37" s="722"/>
      <c r="R37" s="723"/>
      <c r="T37" s="706"/>
    </row>
    <row r="38" spans="1:31" x14ac:dyDescent="0.15">
      <c r="A38" s="625"/>
      <c r="C38" s="722"/>
      <c r="R38" s="723"/>
      <c r="T38" s="706"/>
    </row>
    <row r="39" spans="1:31" x14ac:dyDescent="0.15">
      <c r="A39" s="625"/>
      <c r="C39" s="722"/>
      <c r="R39" s="723"/>
      <c r="T39" s="706"/>
    </row>
    <row r="40" spans="1:31" x14ac:dyDescent="0.15">
      <c r="A40" s="625"/>
      <c r="C40" s="722"/>
      <c r="R40" s="723"/>
      <c r="T40" s="706"/>
    </row>
    <row r="41" spans="1:31" x14ac:dyDescent="0.15">
      <c r="A41" s="625"/>
      <c r="C41" s="722"/>
      <c r="R41" s="723"/>
      <c r="T41" s="706"/>
    </row>
    <row r="42" spans="1:31" x14ac:dyDescent="0.15">
      <c r="A42" s="625"/>
      <c r="C42" s="722"/>
      <c r="R42" s="723"/>
      <c r="T42" s="706"/>
      <c r="AC42" s="713"/>
      <c r="AD42" s="713"/>
      <c r="AE42" s="713"/>
    </row>
    <row r="43" spans="1:31" ht="12.95" customHeight="1" x14ac:dyDescent="0.15">
      <c r="A43" s="625"/>
      <c r="C43" s="724"/>
      <c r="D43" s="715"/>
      <c r="E43" s="715"/>
      <c r="F43" s="715"/>
      <c r="G43" s="715"/>
      <c r="H43" s="715"/>
      <c r="I43" s="715"/>
      <c r="J43" s="715"/>
      <c r="K43" s="715"/>
      <c r="L43" s="715"/>
      <c r="M43" s="715"/>
      <c r="N43" s="1622"/>
      <c r="O43" s="1622"/>
      <c r="P43" s="1622"/>
      <c r="Q43" s="1622"/>
      <c r="R43" s="1623"/>
      <c r="T43" s="706"/>
    </row>
    <row r="44" spans="1:31" ht="12.95" customHeight="1" x14ac:dyDescent="0.15">
      <c r="A44" s="625"/>
      <c r="C44" s="722"/>
      <c r="N44" s="1622"/>
      <c r="O44" s="1622"/>
      <c r="P44" s="1622"/>
      <c r="Q44" s="1622"/>
      <c r="R44" s="1623"/>
      <c r="T44" s="706"/>
    </row>
    <row r="45" spans="1:31" ht="12.95" customHeight="1" x14ac:dyDescent="0.15">
      <c r="A45" s="625"/>
      <c r="C45" s="722"/>
      <c r="N45" s="1622"/>
      <c r="O45" s="1622"/>
      <c r="P45" s="1622"/>
      <c r="Q45" s="1622"/>
      <c r="R45" s="1623"/>
      <c r="T45" s="706"/>
    </row>
    <row r="46" spans="1:31" ht="12.95" customHeight="1" x14ac:dyDescent="0.15">
      <c r="A46" s="625"/>
      <c r="C46" s="724"/>
      <c r="D46" s="715"/>
      <c r="E46" s="715"/>
      <c r="F46" s="715"/>
      <c r="G46" s="715"/>
      <c r="H46" s="715"/>
      <c r="I46" s="715"/>
      <c r="J46" s="715"/>
      <c r="K46" s="715"/>
      <c r="L46" s="715"/>
      <c r="M46" s="715"/>
      <c r="N46" s="1622"/>
      <c r="O46" s="1622"/>
      <c r="P46" s="1622"/>
      <c r="Q46" s="1622"/>
      <c r="R46" s="1623"/>
      <c r="T46" s="706"/>
    </row>
    <row r="47" spans="1:31" ht="12.95" customHeight="1" x14ac:dyDescent="0.15">
      <c r="A47" s="625"/>
      <c r="C47" s="724"/>
      <c r="D47" s="715"/>
      <c r="E47" s="715"/>
      <c r="F47" s="715"/>
      <c r="G47" s="715"/>
      <c r="H47" s="715"/>
      <c r="I47" s="715"/>
      <c r="J47" s="715"/>
      <c r="K47" s="715"/>
      <c r="L47" s="715"/>
      <c r="M47" s="715"/>
      <c r="N47" s="1622"/>
      <c r="O47" s="1622"/>
      <c r="P47" s="1622"/>
      <c r="Q47" s="1622"/>
      <c r="R47" s="1623"/>
      <c r="T47" s="706"/>
    </row>
    <row r="48" spans="1:31" ht="12.95" customHeight="1" x14ac:dyDescent="0.15">
      <c r="A48" s="625"/>
      <c r="C48" s="724"/>
      <c r="D48" s="715"/>
      <c r="E48" s="715"/>
      <c r="F48" s="715"/>
      <c r="G48" s="715"/>
      <c r="H48" s="715"/>
      <c r="I48" s="715"/>
      <c r="J48" s="715"/>
      <c r="K48" s="715"/>
      <c r="L48" s="715"/>
      <c r="M48" s="715"/>
      <c r="N48" s="1622"/>
      <c r="O48" s="1622"/>
      <c r="P48" s="1622"/>
      <c r="Q48" s="1622"/>
      <c r="R48" s="1623"/>
      <c r="T48" s="706"/>
    </row>
    <row r="49" spans="1:20" ht="12.95" customHeight="1" x14ac:dyDescent="0.15">
      <c r="A49" s="625"/>
      <c r="C49" s="724"/>
      <c r="D49" s="715"/>
      <c r="E49" s="715"/>
      <c r="F49" s="715"/>
      <c r="G49" s="715"/>
      <c r="H49" s="715"/>
      <c r="I49" s="715"/>
      <c r="J49" s="715"/>
      <c r="K49" s="715"/>
      <c r="L49" s="715"/>
      <c r="M49" s="715"/>
      <c r="N49" s="1622"/>
      <c r="O49" s="1622"/>
      <c r="P49" s="1622"/>
      <c r="Q49" s="1622"/>
      <c r="R49" s="1623"/>
      <c r="T49" s="706"/>
    </row>
    <row r="50" spans="1:20" x14ac:dyDescent="0.15">
      <c r="A50" s="625"/>
      <c r="C50" s="722"/>
      <c r="R50" s="723"/>
      <c r="T50" s="706"/>
    </row>
    <row r="51" spans="1:20" x14ac:dyDescent="0.15">
      <c r="A51" s="625"/>
      <c r="C51" s="722"/>
      <c r="R51" s="723"/>
      <c r="T51" s="706"/>
    </row>
    <row r="52" spans="1:20" x14ac:dyDescent="0.15">
      <c r="A52" s="625"/>
      <c r="C52" s="722"/>
      <c r="R52" s="723"/>
      <c r="T52" s="706"/>
    </row>
    <row r="53" spans="1:20" x14ac:dyDescent="0.15">
      <c r="A53" s="625"/>
      <c r="C53" s="722"/>
      <c r="R53" s="723"/>
      <c r="T53" s="706"/>
    </row>
    <row r="54" spans="1:20" x14ac:dyDescent="0.15">
      <c r="A54" s="625"/>
      <c r="C54" s="722"/>
      <c r="R54" s="723"/>
      <c r="T54" s="706"/>
    </row>
    <row r="55" spans="1:20" x14ac:dyDescent="0.15">
      <c r="A55" s="625"/>
      <c r="C55" s="722"/>
      <c r="R55" s="723"/>
      <c r="T55" s="706"/>
    </row>
    <row r="56" spans="1:20" x14ac:dyDescent="0.15">
      <c r="A56" s="625"/>
      <c r="C56" s="722"/>
      <c r="R56" s="723"/>
      <c r="T56" s="706"/>
    </row>
    <row r="57" spans="1:20" x14ac:dyDescent="0.15">
      <c r="A57" s="625"/>
      <c r="C57" s="725"/>
      <c r="D57" s="726"/>
      <c r="E57" s="726"/>
      <c r="F57" s="726"/>
      <c r="G57" s="726"/>
      <c r="H57" s="726"/>
      <c r="I57" s="726"/>
      <c r="J57" s="726"/>
      <c r="K57" s="726"/>
      <c r="L57" s="726"/>
      <c r="M57" s="726"/>
      <c r="N57" s="726"/>
      <c r="O57" s="726"/>
      <c r="P57" s="726"/>
      <c r="Q57" s="726"/>
      <c r="R57" s="727"/>
      <c r="T57" s="706"/>
    </row>
    <row r="58" spans="1:20" ht="14.25" thickBot="1" x14ac:dyDescent="0.2">
      <c r="A58" s="707"/>
      <c r="B58" s="708"/>
      <c r="C58" s="728"/>
      <c r="D58" s="708"/>
      <c r="E58" s="708"/>
      <c r="F58" s="708"/>
      <c r="G58" s="708"/>
      <c r="H58" s="708"/>
      <c r="I58" s="708"/>
      <c r="J58" s="708"/>
      <c r="K58" s="708"/>
      <c r="L58" s="708"/>
      <c r="M58" s="708"/>
      <c r="N58" s="708"/>
      <c r="O58" s="708"/>
      <c r="P58" s="708"/>
      <c r="Q58" s="708"/>
      <c r="R58" s="708"/>
      <c r="S58" s="708"/>
      <c r="T58" s="709"/>
    </row>
  </sheetData>
  <sheetProtection algorithmName="SHA-512" hashValue="Vn/Eb/cxQcRNb5vfcpitqd67YhNdPpnFyFjqSc5eaESqhMLmCLAcY589aD+H7tsBHQBtILEK95deWvLBc7bRMA==" saltValue="hTiXHQkXuxSAX13BwDY7TQ==" spinCount="100000" sheet="1" formatColumns="0" formatRows="0" insertColumns="0" insertRows="0" deleteColumns="0" deleteRows="0"/>
  <mergeCells count="23">
    <mergeCell ref="C17:M17"/>
    <mergeCell ref="N49:R49"/>
    <mergeCell ref="N47:R47"/>
    <mergeCell ref="N46:R46"/>
    <mergeCell ref="N43:R43"/>
    <mergeCell ref="N45:R45"/>
    <mergeCell ref="N44:R44"/>
    <mergeCell ref="N48:R48"/>
    <mergeCell ref="N17:R17"/>
    <mergeCell ref="C16:M16"/>
    <mergeCell ref="S1:T1"/>
    <mergeCell ref="Q6:S6"/>
    <mergeCell ref="N14:R14"/>
    <mergeCell ref="N15:R15"/>
    <mergeCell ref="A7:S7"/>
    <mergeCell ref="C13:M13"/>
    <mergeCell ref="C14:M14"/>
    <mergeCell ref="C15:M15"/>
    <mergeCell ref="N13:R13"/>
    <mergeCell ref="N16:R16"/>
    <mergeCell ref="O5:S5"/>
    <mergeCell ref="A1:B1"/>
    <mergeCell ref="C1:E1"/>
  </mergeCells>
  <phoneticPr fontId="2"/>
  <conditionalFormatting sqref="N13 N14:R17">
    <cfRule type="cellIs" dxfId="23" priority="28" operator="equal">
      <formula>"確認して✓をご選択ください"</formula>
    </cfRule>
    <cfRule type="containsBlanks" dxfId="22" priority="30">
      <formula>LEN(TRIM(N13))=0</formula>
    </cfRule>
  </conditionalFormatting>
  <dataValidations count="1">
    <dataValidation type="list" allowBlank="1" showInputMessage="1" showErrorMessage="1" sqref="N13:R17" xr:uid="{0A9F7B2D-70B0-4CAE-8293-21401FAAEDCF}">
      <formula1>"確認して✓をご選択ください,✓"</formula1>
    </dataValidation>
  </dataValidations>
  <hyperlinks>
    <hyperlink ref="A1" location="はじめに!A1" display="＜はじめにへ" xr:uid="{3BC59D33-04FE-42B6-A82E-ACBDEB8BE742}"/>
    <hyperlink ref="S1:T1" location="おわりに!Print_Area" display="おわりにへ" xr:uid="{CA980A35-D40F-4764-B61C-2439DCEF98BF}"/>
    <hyperlink ref="A1:B1" location="入力シート!Print_Area" display="＜入力シートへ" xr:uid="{B7873517-48F8-4668-A125-67E0D95FF4CB}"/>
  </hyperlinks>
  <pageMargins left="0.74803149606299213" right="0.27559055118110237" top="0.27559055118110237" bottom="0.31496062992125984" header="0.19685039370078741" footer="0.19685039370078741"/>
  <pageSetup paperSize="9" scale="74"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070942D-9D9F-4ECF-968D-B77A2B5EFEEB}">
            <xm:f>入力シート!#REF!="いいえ"</xm:f>
            <x14:dxf>
              <fill>
                <patternFill>
                  <bgColor theme="0" tint="-0.34998626667073579"/>
                </patternFill>
              </fill>
            </x14:dxf>
          </x14:cfRule>
          <x14:cfRule type="expression" priority="2"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AC60"/>
  <sheetViews>
    <sheetView showGridLines="0" view="pageBreakPreview" zoomScale="70" zoomScaleNormal="70" zoomScaleSheetLayoutView="70" zoomScalePageLayoutView="55" workbookViewId="0">
      <selection sqref="A1:E1"/>
    </sheetView>
  </sheetViews>
  <sheetFormatPr defaultColWidth="9" defaultRowHeight="13.5" x14ac:dyDescent="0.15"/>
  <cols>
    <col min="1" max="1" width="7.625" style="548" customWidth="1"/>
    <col min="2" max="2" width="9" style="548" customWidth="1"/>
    <col min="3" max="3" width="2.5" style="548" customWidth="1"/>
    <col min="4" max="18" width="9" style="548"/>
    <col min="19" max="19" width="7.625" style="548" customWidth="1"/>
    <col min="20" max="20" width="0.5" style="548" customWidth="1"/>
    <col min="21" max="25" width="9" style="548"/>
    <col min="26" max="29" width="9" style="548" hidden="1" customWidth="1"/>
    <col min="30" max="16384" width="9" style="548"/>
  </cols>
  <sheetData>
    <row r="1" spans="1:29" ht="20.100000000000001" customHeight="1" thickBot="1" x14ac:dyDescent="0.2">
      <c r="A1" s="1610" t="s">
        <v>194</v>
      </c>
      <c r="B1" s="1610"/>
      <c r="C1" s="1282"/>
      <c r="D1" s="1282"/>
      <c r="E1" s="1282"/>
      <c r="F1" s="202"/>
      <c r="G1" s="713"/>
      <c r="H1" s="202"/>
      <c r="I1" s="219"/>
      <c r="J1" s="679" t="s">
        <v>609</v>
      </c>
      <c r="K1" s="506">
        <f>SUM(AC15:AC15)</f>
        <v>1</v>
      </c>
      <c r="L1" s="202" t="s">
        <v>1</v>
      </c>
      <c r="R1" s="1602" t="s">
        <v>510</v>
      </c>
      <c r="S1" s="1602"/>
      <c r="T1" s="173"/>
    </row>
    <row r="2" spans="1:29" ht="14.25" thickTop="1" x14ac:dyDescent="0.15">
      <c r="A2" s="681"/>
      <c r="B2" s="681"/>
      <c r="C2" s="681"/>
      <c r="D2" s="681"/>
      <c r="E2" s="681"/>
      <c r="F2" s="681"/>
      <c r="G2" s="681"/>
      <c r="H2" s="681"/>
      <c r="I2" s="681"/>
      <c r="J2" s="681"/>
      <c r="K2" s="681"/>
      <c r="L2" s="681"/>
      <c r="M2" s="681"/>
      <c r="N2" s="681"/>
      <c r="O2" s="681"/>
      <c r="P2" s="681"/>
      <c r="Q2" s="681"/>
      <c r="R2" s="681"/>
      <c r="S2" s="681"/>
      <c r="T2" s="682" t="s">
        <v>551</v>
      </c>
    </row>
    <row r="3" spans="1:29" x14ac:dyDescent="0.15">
      <c r="A3" s="681"/>
      <c r="B3" s="681"/>
      <c r="C3" s="681"/>
      <c r="D3" s="681"/>
      <c r="E3" s="681"/>
      <c r="F3" s="681"/>
      <c r="G3" s="681"/>
      <c r="H3" s="681"/>
      <c r="I3" s="681"/>
      <c r="J3" s="681"/>
      <c r="K3" s="681"/>
      <c r="L3" s="681"/>
      <c r="M3" s="681"/>
      <c r="N3" s="681"/>
      <c r="O3" s="681"/>
      <c r="P3" s="681"/>
      <c r="Q3" s="681"/>
      <c r="R3" s="681"/>
      <c r="S3" s="681"/>
      <c r="T3" s="681"/>
    </row>
    <row r="4" spans="1:29" ht="14.25" thickBot="1" x14ac:dyDescent="0.2">
      <c r="A4" s="681"/>
      <c r="B4" s="681"/>
      <c r="C4" s="681"/>
      <c r="D4" s="681"/>
      <c r="E4" s="681"/>
      <c r="F4" s="681"/>
      <c r="G4" s="681"/>
      <c r="H4" s="681"/>
      <c r="I4" s="681"/>
      <c r="J4" s="681"/>
      <c r="K4" s="681"/>
      <c r="L4" s="681"/>
      <c r="M4" s="683" t="s">
        <v>512</v>
      </c>
      <c r="N4" s="681"/>
      <c r="O4" s="681"/>
      <c r="P4" s="681"/>
      <c r="Q4" s="681"/>
      <c r="R4" s="681"/>
      <c r="S4" s="681"/>
      <c r="T4" s="681"/>
    </row>
    <row r="5" spans="1:29" ht="18.75" customHeight="1" x14ac:dyDescent="0.15">
      <c r="A5" s="684"/>
      <c r="B5" s="685"/>
      <c r="C5" s="685"/>
      <c r="D5" s="685"/>
      <c r="E5" s="685"/>
      <c r="F5" s="685"/>
      <c r="G5" s="685"/>
      <c r="H5" s="685"/>
      <c r="I5" s="685"/>
      <c r="J5" s="685"/>
      <c r="K5" s="685"/>
      <c r="L5" s="685"/>
      <c r="M5" s="685"/>
      <c r="N5" s="710"/>
      <c r="O5" s="1603" t="str">
        <f>IF(入力シート!E10="","",入力シート!E10)</f>
        <v/>
      </c>
      <c r="P5" s="1603"/>
      <c r="Q5" s="1603"/>
      <c r="R5" s="1603"/>
      <c r="S5" s="1603"/>
      <c r="T5" s="686"/>
    </row>
    <row r="6" spans="1:29" ht="22.5" customHeight="1" x14ac:dyDescent="0.2">
      <c r="A6" s="687"/>
      <c r="B6" s="681"/>
      <c r="C6" s="681"/>
      <c r="D6" s="681"/>
      <c r="E6" s="681"/>
      <c r="F6" s="681"/>
      <c r="G6" s="681"/>
      <c r="H6" s="681"/>
      <c r="I6" s="681"/>
      <c r="J6" s="681"/>
      <c r="K6" s="681"/>
      <c r="L6" s="681"/>
      <c r="M6" s="681"/>
      <c r="N6" s="729"/>
      <c r="O6" s="688" t="s">
        <v>513</v>
      </c>
      <c r="P6" s="689"/>
      <c r="Q6" s="1604" t="str">
        <f>IF(入力シート!E19="","",入力シート!E19)</f>
        <v/>
      </c>
      <c r="R6" s="1604"/>
      <c r="S6" s="1604"/>
      <c r="T6" s="690"/>
    </row>
    <row r="7" spans="1:29" ht="14.25" x14ac:dyDescent="0.15">
      <c r="A7" s="1605" t="s">
        <v>552</v>
      </c>
      <c r="B7" s="1606"/>
      <c r="C7" s="1606"/>
      <c r="D7" s="1606"/>
      <c r="E7" s="1606"/>
      <c r="F7" s="1606"/>
      <c r="G7" s="1606"/>
      <c r="H7" s="1606"/>
      <c r="I7" s="1606"/>
      <c r="J7" s="1606"/>
      <c r="K7" s="1606"/>
      <c r="L7" s="1606"/>
      <c r="M7" s="1606"/>
      <c r="N7" s="1606"/>
      <c r="O7" s="1606"/>
      <c r="P7" s="1606"/>
      <c r="Q7" s="1606"/>
      <c r="R7" s="1606"/>
      <c r="S7" s="1606"/>
      <c r="T7" s="690"/>
      <c r="Z7" s="713" t="s">
        <v>236</v>
      </c>
      <c r="AA7" s="713" t="s">
        <v>541</v>
      </c>
      <c r="AC7" s="713" t="s">
        <v>286</v>
      </c>
    </row>
    <row r="8" spans="1:29" ht="14.25" x14ac:dyDescent="0.15">
      <c r="A8" s="1607" t="s">
        <v>553</v>
      </c>
      <c r="B8" s="1608"/>
      <c r="C8" s="1608"/>
      <c r="D8" s="1608"/>
      <c r="E8" s="1608"/>
      <c r="F8" s="1608"/>
      <c r="G8" s="1608"/>
      <c r="H8" s="1608"/>
      <c r="I8" s="1608"/>
      <c r="J8" s="1608"/>
      <c r="K8" s="1608"/>
      <c r="L8" s="1608"/>
      <c r="M8" s="1608"/>
      <c r="N8" s="1608"/>
      <c r="O8" s="1608"/>
      <c r="P8" s="1608"/>
      <c r="Q8" s="1608"/>
      <c r="R8" s="1608"/>
      <c r="S8" s="1608"/>
      <c r="T8" s="690"/>
    </row>
    <row r="9" spans="1:29" x14ac:dyDescent="0.15">
      <c r="A9" s="730"/>
      <c r="B9" s="697"/>
      <c r="C9" s="697"/>
      <c r="D9" s="697"/>
      <c r="E9" s="697"/>
      <c r="F9" s="697"/>
      <c r="G9" s="697"/>
      <c r="H9" s="697"/>
      <c r="I9" s="697"/>
      <c r="J9" s="697"/>
      <c r="K9" s="697"/>
      <c r="L9" s="697"/>
      <c r="M9" s="697"/>
      <c r="N9" s="697"/>
      <c r="O9" s="697"/>
      <c r="P9" s="697"/>
      <c r="Q9" s="697"/>
      <c r="R9" s="697"/>
      <c r="S9" s="697"/>
      <c r="T9" s="690"/>
    </row>
    <row r="10" spans="1:29" ht="16.5" x14ac:dyDescent="0.15">
      <c r="A10" s="730"/>
      <c r="B10" s="697"/>
      <c r="C10" s="695" t="s">
        <v>554</v>
      </c>
      <c r="D10" s="681"/>
      <c r="E10" s="697"/>
      <c r="F10" s="697"/>
      <c r="G10" s="697"/>
      <c r="H10" s="697"/>
      <c r="I10" s="697"/>
      <c r="J10" s="697"/>
      <c r="K10" s="697"/>
      <c r="L10" s="697"/>
      <c r="M10" s="697"/>
      <c r="N10" s="697"/>
      <c r="O10" s="697"/>
      <c r="P10" s="697"/>
      <c r="Q10" s="697"/>
      <c r="R10" s="697"/>
      <c r="S10" s="697"/>
      <c r="T10" s="690"/>
    </row>
    <row r="11" spans="1:29" ht="16.5" x14ac:dyDescent="0.15">
      <c r="A11" s="730"/>
      <c r="B11" s="697"/>
      <c r="C11" s="712" t="s">
        <v>766</v>
      </c>
      <c r="D11" s="681"/>
      <c r="E11" s="697"/>
      <c r="F11" s="697"/>
      <c r="G11" s="697"/>
      <c r="H11" s="697"/>
      <c r="I11" s="697"/>
      <c r="J11" s="697"/>
      <c r="K11" s="697"/>
      <c r="L11" s="697"/>
      <c r="M11" s="697"/>
      <c r="N11" s="697"/>
      <c r="O11" s="697"/>
      <c r="P11" s="697"/>
      <c r="Q11" s="697"/>
      <c r="R11" s="697"/>
      <c r="S11" s="697"/>
      <c r="T11" s="690"/>
    </row>
    <row r="12" spans="1:29" ht="16.5" customHeight="1" x14ac:dyDescent="0.15">
      <c r="A12" s="687"/>
      <c r="B12" s="681"/>
      <c r="C12" s="695" t="s">
        <v>603</v>
      </c>
      <c r="D12" s="695"/>
      <c r="E12" s="681"/>
      <c r="F12" s="681"/>
      <c r="G12" s="681"/>
      <c r="H12" s="681"/>
      <c r="I12" s="681"/>
      <c r="J12" s="681"/>
      <c r="K12" s="681"/>
      <c r="L12" s="681"/>
      <c r="M12" s="681"/>
      <c r="N12" s="681"/>
      <c r="O12" s="681"/>
      <c r="P12" s="681"/>
      <c r="Q12" s="681"/>
      <c r="R12" s="681"/>
      <c r="S12" s="681"/>
      <c r="T12" s="690"/>
    </row>
    <row r="13" spans="1:29" x14ac:dyDescent="0.15">
      <c r="A13" s="730"/>
      <c r="B13" s="697"/>
      <c r="C13" s="681"/>
      <c r="D13" s="681"/>
      <c r="E13" s="697"/>
      <c r="F13" s="697"/>
      <c r="G13" s="697"/>
      <c r="H13" s="697"/>
      <c r="I13" s="697"/>
      <c r="J13" s="697"/>
      <c r="K13" s="697"/>
      <c r="L13" s="697"/>
      <c r="M13" s="697"/>
      <c r="N13" s="697"/>
      <c r="O13" s="697"/>
      <c r="P13" s="697"/>
      <c r="Q13" s="697"/>
      <c r="R13" s="697"/>
      <c r="S13" s="697"/>
      <c r="T13" s="690"/>
    </row>
    <row r="14" spans="1:29" ht="20.25" thickBot="1" x14ac:dyDescent="0.2">
      <c r="A14" s="687"/>
      <c r="B14" s="681"/>
      <c r="C14" s="695" t="s">
        <v>767</v>
      </c>
      <c r="D14" s="681"/>
      <c r="E14" s="681"/>
      <c r="F14" s="681"/>
      <c r="G14" s="681"/>
      <c r="H14" s="681"/>
      <c r="I14" s="681"/>
      <c r="J14" s="681"/>
      <c r="K14" s="681"/>
      <c r="L14" s="697"/>
      <c r="M14" s="697"/>
      <c r="N14" s="697"/>
      <c r="O14" s="697"/>
      <c r="P14" s="697"/>
      <c r="Q14" s="681"/>
      <c r="R14" s="681"/>
      <c r="S14" s="681"/>
      <c r="T14" s="690"/>
    </row>
    <row r="15" spans="1:29" ht="15.6" customHeight="1" thickBot="1" x14ac:dyDescent="0.2">
      <c r="A15" s="687"/>
      <c r="B15" s="681"/>
      <c r="C15" s="731">
        <v>1</v>
      </c>
      <c r="D15" s="1628" t="s">
        <v>555</v>
      </c>
      <c r="E15" s="1629"/>
      <c r="F15" s="1629"/>
      <c r="G15" s="1629"/>
      <c r="H15" s="1629"/>
      <c r="I15" s="1629"/>
      <c r="J15" s="1629"/>
      <c r="K15" s="1629"/>
      <c r="L15" s="1626" t="s">
        <v>754</v>
      </c>
      <c r="M15" s="1626"/>
      <c r="N15" s="1626"/>
      <c r="O15" s="1626"/>
      <c r="P15" s="1627"/>
      <c r="Q15" s="681"/>
      <c r="R15" s="681"/>
      <c r="S15" s="681"/>
      <c r="T15" s="690"/>
      <c r="Z15" s="548">
        <v>1</v>
      </c>
      <c r="AA15" s="548">
        <f>IF(OR(L15="",L15="確認して✓をご選択ください"),0,1)</f>
        <v>0</v>
      </c>
      <c r="AC15" s="548">
        <f>Z15-AA15</f>
        <v>1</v>
      </c>
    </row>
    <row r="16" spans="1:29" x14ac:dyDescent="0.15">
      <c r="A16" s="687"/>
      <c r="B16" s="681"/>
      <c r="C16" s="681"/>
      <c r="D16" s="681"/>
      <c r="E16" s="681"/>
      <c r="F16" s="681"/>
      <c r="G16" s="681"/>
      <c r="H16" s="681"/>
      <c r="I16" s="681"/>
      <c r="J16" s="681"/>
      <c r="K16" s="681"/>
      <c r="L16" s="681"/>
      <c r="M16" s="681"/>
      <c r="N16" s="681"/>
      <c r="O16" s="681"/>
      <c r="P16" s="681"/>
      <c r="Q16" s="681"/>
      <c r="R16" s="681"/>
      <c r="S16" s="681"/>
      <c r="T16" s="690"/>
    </row>
    <row r="17" spans="1:20" x14ac:dyDescent="0.15">
      <c r="A17" s="687"/>
      <c r="B17" s="681" t="s">
        <v>556</v>
      </c>
      <c r="C17" s="681"/>
      <c r="D17" s="681"/>
      <c r="E17" s="681"/>
      <c r="F17" s="681"/>
      <c r="G17" s="681"/>
      <c r="H17" s="681"/>
      <c r="I17" s="681"/>
      <c r="J17" s="681"/>
      <c r="K17" s="681"/>
      <c r="L17" s="681"/>
      <c r="M17" s="681"/>
      <c r="N17" s="681"/>
      <c r="O17" s="681"/>
      <c r="P17" s="681"/>
      <c r="Q17" s="681"/>
      <c r="R17" s="681"/>
      <c r="S17" s="681"/>
      <c r="T17" s="690"/>
    </row>
    <row r="18" spans="1:20" x14ac:dyDescent="0.15">
      <c r="A18" s="687"/>
      <c r="B18" s="732"/>
      <c r="C18" s="733"/>
      <c r="D18" s="733"/>
      <c r="E18" s="733"/>
      <c r="F18" s="733"/>
      <c r="G18" s="733"/>
      <c r="H18" s="733"/>
      <c r="I18" s="733"/>
      <c r="J18" s="733"/>
      <c r="K18" s="733"/>
      <c r="L18" s="733"/>
      <c r="M18" s="733"/>
      <c r="N18" s="733"/>
      <c r="O18" s="733"/>
      <c r="P18" s="733"/>
      <c r="Q18" s="733"/>
      <c r="R18" s="734"/>
      <c r="S18" s="681"/>
      <c r="T18" s="690"/>
    </row>
    <row r="19" spans="1:20" x14ac:dyDescent="0.15">
      <c r="A19" s="687"/>
      <c r="B19" s="735"/>
      <c r="C19" s="681"/>
      <c r="D19" s="681"/>
      <c r="E19" s="681"/>
      <c r="F19" s="681"/>
      <c r="G19" s="681"/>
      <c r="H19" s="681"/>
      <c r="I19" s="681"/>
      <c r="J19" s="681"/>
      <c r="K19" s="681"/>
      <c r="L19" s="681"/>
      <c r="M19" s="681"/>
      <c r="N19" s="681"/>
      <c r="O19" s="681"/>
      <c r="P19" s="681"/>
      <c r="Q19" s="681"/>
      <c r="R19" s="736"/>
      <c r="S19" s="681"/>
      <c r="T19" s="690"/>
    </row>
    <row r="20" spans="1:20" x14ac:dyDescent="0.15">
      <c r="A20" s="687"/>
      <c r="B20" s="735"/>
      <c r="C20" s="681"/>
      <c r="D20" s="681"/>
      <c r="E20" s="681"/>
      <c r="F20" s="681"/>
      <c r="G20" s="681"/>
      <c r="H20" s="681"/>
      <c r="I20" s="681"/>
      <c r="J20" s="681"/>
      <c r="K20" s="681"/>
      <c r="L20" s="681"/>
      <c r="M20" s="681"/>
      <c r="N20" s="681"/>
      <c r="O20" s="681"/>
      <c r="P20" s="681"/>
      <c r="Q20" s="681"/>
      <c r="R20" s="736"/>
      <c r="S20" s="681"/>
      <c r="T20" s="690"/>
    </row>
    <row r="21" spans="1:20" x14ac:dyDescent="0.15">
      <c r="A21" s="687"/>
      <c r="B21" s="735"/>
      <c r="C21" s="681"/>
      <c r="D21" s="681"/>
      <c r="E21" s="681"/>
      <c r="F21" s="681"/>
      <c r="G21" s="681"/>
      <c r="H21" s="681"/>
      <c r="I21" s="681"/>
      <c r="J21" s="681"/>
      <c r="K21" s="681"/>
      <c r="L21" s="681"/>
      <c r="M21" s="681"/>
      <c r="N21" s="681"/>
      <c r="O21" s="681"/>
      <c r="P21" s="681"/>
      <c r="Q21" s="681"/>
      <c r="R21" s="736"/>
      <c r="S21" s="681"/>
      <c r="T21" s="690"/>
    </row>
    <row r="22" spans="1:20" x14ac:dyDescent="0.15">
      <c r="A22" s="687"/>
      <c r="B22" s="735"/>
      <c r="C22" s="681"/>
      <c r="D22" s="681"/>
      <c r="E22" s="681"/>
      <c r="F22" s="681"/>
      <c r="G22" s="681"/>
      <c r="H22" s="681"/>
      <c r="I22" s="681"/>
      <c r="J22" s="681"/>
      <c r="K22" s="681"/>
      <c r="L22" s="681"/>
      <c r="M22" s="681"/>
      <c r="N22" s="681"/>
      <c r="O22" s="681"/>
      <c r="P22" s="681"/>
      <c r="Q22" s="681"/>
      <c r="R22" s="736"/>
      <c r="S22" s="681"/>
      <c r="T22" s="690"/>
    </row>
    <row r="23" spans="1:20" x14ac:dyDescent="0.15">
      <c r="A23" s="687"/>
      <c r="B23" s="735"/>
      <c r="C23" s="681"/>
      <c r="D23" s="681"/>
      <c r="E23" s="681"/>
      <c r="F23" s="681"/>
      <c r="G23" s="681"/>
      <c r="H23" s="681"/>
      <c r="I23" s="681"/>
      <c r="J23" s="681"/>
      <c r="K23" s="681"/>
      <c r="L23" s="681"/>
      <c r="M23" s="681"/>
      <c r="N23" s="681"/>
      <c r="O23" s="681"/>
      <c r="P23" s="681"/>
      <c r="Q23" s="681"/>
      <c r="R23" s="736"/>
      <c r="S23" s="681"/>
      <c r="T23" s="690"/>
    </row>
    <row r="24" spans="1:20" x14ac:dyDescent="0.15">
      <c r="A24" s="687"/>
      <c r="B24" s="735"/>
      <c r="C24" s="681"/>
      <c r="D24" s="681"/>
      <c r="E24" s="681"/>
      <c r="F24" s="681"/>
      <c r="G24" s="681"/>
      <c r="H24" s="681"/>
      <c r="I24" s="681"/>
      <c r="J24" s="681"/>
      <c r="K24" s="681"/>
      <c r="L24" s="681"/>
      <c r="M24" s="681"/>
      <c r="N24" s="681"/>
      <c r="O24" s="681"/>
      <c r="P24" s="681"/>
      <c r="Q24" s="681"/>
      <c r="R24" s="736"/>
      <c r="S24" s="681"/>
      <c r="T24" s="690"/>
    </row>
    <row r="25" spans="1:20" x14ac:dyDescent="0.15">
      <c r="A25" s="687"/>
      <c r="B25" s="735"/>
      <c r="C25" s="681"/>
      <c r="D25" s="681"/>
      <c r="E25" s="681"/>
      <c r="F25" s="681"/>
      <c r="G25" s="681"/>
      <c r="H25" s="681"/>
      <c r="I25" s="681"/>
      <c r="J25" s="681"/>
      <c r="K25" s="681"/>
      <c r="L25" s="681"/>
      <c r="M25" s="681"/>
      <c r="N25" s="681"/>
      <c r="O25" s="681"/>
      <c r="P25" s="681"/>
      <c r="Q25" s="681"/>
      <c r="R25" s="736"/>
      <c r="S25" s="681"/>
      <c r="T25" s="690"/>
    </row>
    <row r="26" spans="1:20" x14ac:dyDescent="0.15">
      <c r="A26" s="687"/>
      <c r="B26" s="735"/>
      <c r="C26" s="681"/>
      <c r="D26" s="681"/>
      <c r="E26" s="681"/>
      <c r="F26" s="681"/>
      <c r="G26" s="681"/>
      <c r="H26" s="681"/>
      <c r="I26" s="681"/>
      <c r="J26" s="681"/>
      <c r="K26" s="681"/>
      <c r="L26" s="681"/>
      <c r="M26" s="681"/>
      <c r="N26" s="681"/>
      <c r="O26" s="681"/>
      <c r="P26" s="681"/>
      <c r="Q26" s="681"/>
      <c r="R26" s="736"/>
      <c r="S26" s="681"/>
      <c r="T26" s="690"/>
    </row>
    <row r="27" spans="1:20" x14ac:dyDescent="0.15">
      <c r="A27" s="687"/>
      <c r="B27" s="735"/>
      <c r="C27" s="681"/>
      <c r="D27" s="681"/>
      <c r="E27" s="681"/>
      <c r="F27" s="681"/>
      <c r="G27" s="681"/>
      <c r="H27" s="681"/>
      <c r="I27" s="681"/>
      <c r="J27" s="681"/>
      <c r="K27" s="681"/>
      <c r="L27" s="681"/>
      <c r="M27" s="681"/>
      <c r="N27" s="681"/>
      <c r="O27" s="681"/>
      <c r="P27" s="681"/>
      <c r="Q27" s="681"/>
      <c r="R27" s="736"/>
      <c r="S27" s="681"/>
      <c r="T27" s="690"/>
    </row>
    <row r="28" spans="1:20" x14ac:dyDescent="0.15">
      <c r="A28" s="687"/>
      <c r="B28" s="735"/>
      <c r="C28" s="681"/>
      <c r="D28" s="681"/>
      <c r="E28" s="681"/>
      <c r="F28" s="681"/>
      <c r="G28" s="681"/>
      <c r="H28" s="681"/>
      <c r="I28" s="681"/>
      <c r="J28" s="681"/>
      <c r="K28" s="681"/>
      <c r="L28" s="681"/>
      <c r="M28" s="681"/>
      <c r="N28" s="681"/>
      <c r="O28" s="681"/>
      <c r="P28" s="681"/>
      <c r="Q28" s="681"/>
      <c r="R28" s="736"/>
      <c r="S28" s="681"/>
      <c r="T28" s="690"/>
    </row>
    <row r="29" spans="1:20" x14ac:dyDescent="0.15">
      <c r="A29" s="687"/>
      <c r="B29" s="735"/>
      <c r="C29" s="681"/>
      <c r="D29" s="681"/>
      <c r="E29" s="681"/>
      <c r="F29" s="681"/>
      <c r="G29" s="681"/>
      <c r="H29" s="681"/>
      <c r="I29" s="681"/>
      <c r="J29" s="681"/>
      <c r="K29" s="681"/>
      <c r="L29" s="681"/>
      <c r="M29" s="681"/>
      <c r="N29" s="681"/>
      <c r="O29" s="681"/>
      <c r="P29" s="681"/>
      <c r="Q29" s="681"/>
      <c r="R29" s="736"/>
      <c r="S29" s="681"/>
      <c r="T29" s="690"/>
    </row>
    <row r="30" spans="1:20" x14ac:dyDescent="0.15">
      <c r="A30" s="687"/>
      <c r="B30" s="735"/>
      <c r="C30" s="681"/>
      <c r="D30" s="681"/>
      <c r="E30" s="681"/>
      <c r="F30" s="681"/>
      <c r="G30" s="681"/>
      <c r="H30" s="681"/>
      <c r="I30" s="681"/>
      <c r="J30" s="681"/>
      <c r="K30" s="681"/>
      <c r="L30" s="681"/>
      <c r="M30" s="681"/>
      <c r="N30" s="681"/>
      <c r="O30" s="681"/>
      <c r="P30" s="681"/>
      <c r="Q30" s="681"/>
      <c r="R30" s="736"/>
      <c r="S30" s="681"/>
      <c r="T30" s="690"/>
    </row>
    <row r="31" spans="1:20" x14ac:dyDescent="0.15">
      <c r="A31" s="687"/>
      <c r="B31" s="735"/>
      <c r="C31" s="681"/>
      <c r="D31" s="681"/>
      <c r="E31" s="681"/>
      <c r="F31" s="681"/>
      <c r="G31" s="681"/>
      <c r="H31" s="681"/>
      <c r="I31" s="681"/>
      <c r="J31" s="681"/>
      <c r="K31" s="681"/>
      <c r="L31" s="681"/>
      <c r="M31" s="681"/>
      <c r="N31" s="681"/>
      <c r="O31" s="681"/>
      <c r="P31" s="681"/>
      <c r="Q31" s="681"/>
      <c r="R31" s="736"/>
      <c r="S31" s="681"/>
      <c r="T31" s="690"/>
    </row>
    <row r="32" spans="1:20" x14ac:dyDescent="0.15">
      <c r="A32" s="687"/>
      <c r="B32" s="735"/>
      <c r="C32" s="681"/>
      <c r="D32" s="681"/>
      <c r="E32" s="681"/>
      <c r="F32" s="681"/>
      <c r="G32" s="681"/>
      <c r="H32" s="681"/>
      <c r="I32" s="681"/>
      <c r="J32" s="681"/>
      <c r="K32" s="681"/>
      <c r="L32" s="681"/>
      <c r="M32" s="681"/>
      <c r="N32" s="681"/>
      <c r="O32" s="681"/>
      <c r="P32" s="681"/>
      <c r="Q32" s="681"/>
      <c r="R32" s="736"/>
      <c r="S32" s="681"/>
      <c r="T32" s="690"/>
    </row>
    <row r="33" spans="1:20" x14ac:dyDescent="0.15">
      <c r="A33" s="687"/>
      <c r="B33" s="735"/>
      <c r="C33" s="681"/>
      <c r="D33" s="681"/>
      <c r="E33" s="681"/>
      <c r="F33" s="681"/>
      <c r="G33" s="681"/>
      <c r="H33" s="681"/>
      <c r="I33" s="681"/>
      <c r="J33" s="681"/>
      <c r="K33" s="681"/>
      <c r="L33" s="681"/>
      <c r="M33" s="681"/>
      <c r="N33" s="681"/>
      <c r="O33" s="681"/>
      <c r="P33" s="681"/>
      <c r="Q33" s="681"/>
      <c r="R33" s="736"/>
      <c r="S33" s="681"/>
      <c r="T33" s="690"/>
    </row>
    <row r="34" spans="1:20" x14ac:dyDescent="0.15">
      <c r="A34" s="687"/>
      <c r="B34" s="735"/>
      <c r="C34" s="681"/>
      <c r="D34" s="681"/>
      <c r="E34" s="681"/>
      <c r="F34" s="681"/>
      <c r="G34" s="681"/>
      <c r="H34" s="681"/>
      <c r="I34" s="681"/>
      <c r="J34" s="681"/>
      <c r="K34" s="681"/>
      <c r="L34" s="681"/>
      <c r="M34" s="681"/>
      <c r="N34" s="681"/>
      <c r="O34" s="681"/>
      <c r="P34" s="681"/>
      <c r="Q34" s="681"/>
      <c r="R34" s="736"/>
      <c r="S34" s="681"/>
      <c r="T34" s="690"/>
    </row>
    <row r="35" spans="1:20" x14ac:dyDescent="0.15">
      <c r="A35" s="687"/>
      <c r="B35" s="735"/>
      <c r="C35" s="681"/>
      <c r="D35" s="681"/>
      <c r="E35" s="681"/>
      <c r="F35" s="681"/>
      <c r="G35" s="681"/>
      <c r="H35" s="681"/>
      <c r="I35" s="681"/>
      <c r="J35" s="681"/>
      <c r="K35" s="681"/>
      <c r="L35" s="681"/>
      <c r="M35" s="681"/>
      <c r="N35" s="681"/>
      <c r="O35" s="681"/>
      <c r="P35" s="681"/>
      <c r="Q35" s="681"/>
      <c r="R35" s="736"/>
      <c r="S35" s="681"/>
      <c r="T35" s="690"/>
    </row>
    <row r="36" spans="1:20" x14ac:dyDescent="0.15">
      <c r="A36" s="687"/>
      <c r="B36" s="735"/>
      <c r="C36" s="681"/>
      <c r="D36" s="681"/>
      <c r="E36" s="681"/>
      <c r="F36" s="681"/>
      <c r="G36" s="681"/>
      <c r="H36" s="681"/>
      <c r="I36" s="681"/>
      <c r="J36" s="681"/>
      <c r="K36" s="681"/>
      <c r="L36" s="681"/>
      <c r="M36" s="681"/>
      <c r="N36" s="681"/>
      <c r="O36" s="681"/>
      <c r="P36" s="681"/>
      <c r="Q36" s="681"/>
      <c r="R36" s="736"/>
      <c r="S36" s="681"/>
      <c r="T36" s="690"/>
    </row>
    <row r="37" spans="1:20" x14ac:dyDescent="0.15">
      <c r="A37" s="687"/>
      <c r="B37" s="735"/>
      <c r="C37" s="681"/>
      <c r="D37" s="681"/>
      <c r="E37" s="681"/>
      <c r="F37" s="681"/>
      <c r="G37" s="681"/>
      <c r="H37" s="681"/>
      <c r="I37" s="681"/>
      <c r="J37" s="681"/>
      <c r="K37" s="681"/>
      <c r="L37" s="681"/>
      <c r="M37" s="681"/>
      <c r="N37" s="681"/>
      <c r="O37" s="681"/>
      <c r="P37" s="681"/>
      <c r="Q37" s="681"/>
      <c r="R37" s="736"/>
      <c r="S37" s="681"/>
      <c r="T37" s="690"/>
    </row>
    <row r="38" spans="1:20" x14ac:dyDescent="0.15">
      <c r="A38" s="687"/>
      <c r="B38" s="735"/>
      <c r="C38" s="681"/>
      <c r="D38" s="681"/>
      <c r="E38" s="681"/>
      <c r="F38" s="681"/>
      <c r="G38" s="681"/>
      <c r="H38" s="681"/>
      <c r="I38" s="681"/>
      <c r="J38" s="681"/>
      <c r="K38" s="681"/>
      <c r="L38" s="681"/>
      <c r="M38" s="681"/>
      <c r="N38" s="681"/>
      <c r="O38" s="681"/>
      <c r="P38" s="681"/>
      <c r="Q38" s="681"/>
      <c r="R38" s="736"/>
      <c r="S38" s="681"/>
      <c r="T38" s="690"/>
    </row>
    <row r="39" spans="1:20" x14ac:dyDescent="0.15">
      <c r="A39" s="687"/>
      <c r="B39" s="735"/>
      <c r="C39" s="681"/>
      <c r="D39" s="681"/>
      <c r="E39" s="681"/>
      <c r="F39" s="681"/>
      <c r="G39" s="681"/>
      <c r="H39" s="681"/>
      <c r="I39" s="681"/>
      <c r="J39" s="681"/>
      <c r="K39" s="681"/>
      <c r="L39" s="681"/>
      <c r="M39" s="681"/>
      <c r="N39" s="681"/>
      <c r="O39" s="681"/>
      <c r="P39" s="681"/>
      <c r="Q39" s="681"/>
      <c r="R39" s="736"/>
      <c r="S39" s="681"/>
      <c r="T39" s="690"/>
    </row>
    <row r="40" spans="1:20" x14ac:dyDescent="0.15">
      <c r="A40" s="687"/>
      <c r="B40" s="735"/>
      <c r="C40" s="681"/>
      <c r="D40" s="681"/>
      <c r="E40" s="681"/>
      <c r="F40" s="681"/>
      <c r="G40" s="681"/>
      <c r="H40" s="681"/>
      <c r="I40" s="681"/>
      <c r="J40" s="681"/>
      <c r="K40" s="681"/>
      <c r="L40" s="681"/>
      <c r="M40" s="681"/>
      <c r="N40" s="681"/>
      <c r="O40" s="681"/>
      <c r="P40" s="681"/>
      <c r="Q40" s="681"/>
      <c r="R40" s="736"/>
      <c r="S40" s="681"/>
      <c r="T40" s="690"/>
    </row>
    <row r="41" spans="1:20" x14ac:dyDescent="0.15">
      <c r="A41" s="687"/>
      <c r="B41" s="735"/>
      <c r="C41" s="681"/>
      <c r="D41" s="681"/>
      <c r="E41" s="681"/>
      <c r="F41" s="681"/>
      <c r="G41" s="681"/>
      <c r="H41" s="681"/>
      <c r="I41" s="681"/>
      <c r="J41" s="681"/>
      <c r="K41" s="681"/>
      <c r="L41" s="681"/>
      <c r="M41" s="681"/>
      <c r="N41" s="681"/>
      <c r="O41" s="681"/>
      <c r="P41" s="681"/>
      <c r="Q41" s="681"/>
      <c r="R41" s="736"/>
      <c r="S41" s="681"/>
      <c r="T41" s="690"/>
    </row>
    <row r="42" spans="1:20" x14ac:dyDescent="0.15">
      <c r="A42" s="687"/>
      <c r="B42" s="735"/>
      <c r="C42" s="681"/>
      <c r="D42" s="681"/>
      <c r="E42" s="681"/>
      <c r="F42" s="681"/>
      <c r="G42" s="681"/>
      <c r="H42" s="681"/>
      <c r="I42" s="681"/>
      <c r="J42" s="681"/>
      <c r="K42" s="681"/>
      <c r="L42" s="681"/>
      <c r="M42" s="681"/>
      <c r="N42" s="681"/>
      <c r="O42" s="681"/>
      <c r="P42" s="681"/>
      <c r="Q42" s="681"/>
      <c r="R42" s="736"/>
      <c r="S42" s="681"/>
      <c r="T42" s="690"/>
    </row>
    <row r="43" spans="1:20" x14ac:dyDescent="0.15">
      <c r="A43" s="687"/>
      <c r="B43" s="735"/>
      <c r="C43" s="681"/>
      <c r="D43" s="681"/>
      <c r="E43" s="681"/>
      <c r="F43" s="681"/>
      <c r="G43" s="681"/>
      <c r="H43" s="681"/>
      <c r="I43" s="681"/>
      <c r="J43" s="681"/>
      <c r="K43" s="681"/>
      <c r="L43" s="681"/>
      <c r="M43" s="681"/>
      <c r="N43" s="681"/>
      <c r="O43" s="681"/>
      <c r="P43" s="681"/>
      <c r="Q43" s="681"/>
      <c r="R43" s="736"/>
      <c r="S43" s="681"/>
      <c r="T43" s="690"/>
    </row>
    <row r="44" spans="1:20" x14ac:dyDescent="0.15">
      <c r="A44" s="687"/>
      <c r="B44" s="735"/>
      <c r="C44" s="681"/>
      <c r="D44" s="681"/>
      <c r="E44" s="681"/>
      <c r="F44" s="681"/>
      <c r="G44" s="681"/>
      <c r="H44" s="681"/>
      <c r="I44" s="681"/>
      <c r="J44" s="681"/>
      <c r="K44" s="681"/>
      <c r="L44" s="681"/>
      <c r="M44" s="681"/>
      <c r="N44" s="681"/>
      <c r="O44" s="681"/>
      <c r="P44" s="681"/>
      <c r="Q44" s="681"/>
      <c r="R44" s="736"/>
      <c r="S44" s="681"/>
      <c r="T44" s="690"/>
    </row>
    <row r="45" spans="1:20" x14ac:dyDescent="0.15">
      <c r="A45" s="687"/>
      <c r="B45" s="735"/>
      <c r="C45" s="681"/>
      <c r="D45" s="681"/>
      <c r="E45" s="681"/>
      <c r="F45" s="681"/>
      <c r="G45" s="681"/>
      <c r="H45" s="681"/>
      <c r="I45" s="681"/>
      <c r="J45" s="681"/>
      <c r="K45" s="681"/>
      <c r="L45" s="681"/>
      <c r="M45" s="681"/>
      <c r="N45" s="681"/>
      <c r="O45" s="681"/>
      <c r="P45" s="681"/>
      <c r="Q45" s="681"/>
      <c r="R45" s="736"/>
      <c r="S45" s="681"/>
      <c r="T45" s="690"/>
    </row>
    <row r="46" spans="1:20" x14ac:dyDescent="0.15">
      <c r="A46" s="687"/>
      <c r="B46" s="735"/>
      <c r="C46" s="681"/>
      <c r="D46" s="681"/>
      <c r="E46" s="681"/>
      <c r="F46" s="681"/>
      <c r="G46" s="681"/>
      <c r="H46" s="681"/>
      <c r="I46" s="681"/>
      <c r="J46" s="681"/>
      <c r="K46" s="681"/>
      <c r="L46" s="681"/>
      <c r="M46" s="681"/>
      <c r="N46" s="681"/>
      <c r="O46" s="681"/>
      <c r="P46" s="681"/>
      <c r="Q46" s="681"/>
      <c r="R46" s="736"/>
      <c r="S46" s="681"/>
      <c r="T46" s="690"/>
    </row>
    <row r="47" spans="1:20" x14ac:dyDescent="0.15">
      <c r="A47" s="687"/>
      <c r="B47" s="735"/>
      <c r="C47" s="681"/>
      <c r="D47" s="681"/>
      <c r="E47" s="681"/>
      <c r="F47" s="681"/>
      <c r="G47" s="681"/>
      <c r="H47" s="681"/>
      <c r="I47" s="681"/>
      <c r="J47" s="681"/>
      <c r="K47" s="681"/>
      <c r="L47" s="681"/>
      <c r="M47" s="681"/>
      <c r="N47" s="681"/>
      <c r="O47" s="681"/>
      <c r="P47" s="681"/>
      <c r="Q47" s="681"/>
      <c r="R47" s="736"/>
      <c r="S47" s="681"/>
      <c r="T47" s="690"/>
    </row>
    <row r="48" spans="1:20" x14ac:dyDescent="0.15">
      <c r="B48" s="722"/>
      <c r="R48" s="723"/>
      <c r="T48" s="706"/>
    </row>
    <row r="49" spans="1:20" x14ac:dyDescent="0.15">
      <c r="B49" s="722"/>
      <c r="R49" s="723"/>
      <c r="T49" s="706"/>
    </row>
    <row r="50" spans="1:20" x14ac:dyDescent="0.15">
      <c r="B50" s="722"/>
      <c r="R50" s="723"/>
      <c r="T50" s="706"/>
    </row>
    <row r="51" spans="1:20" x14ac:dyDescent="0.15">
      <c r="B51" s="722"/>
      <c r="R51" s="723"/>
      <c r="T51" s="706"/>
    </row>
    <row r="52" spans="1:20" x14ac:dyDescent="0.15">
      <c r="B52" s="725"/>
      <c r="C52" s="726"/>
      <c r="D52" s="726"/>
      <c r="E52" s="726"/>
      <c r="F52" s="726"/>
      <c r="G52" s="726"/>
      <c r="H52" s="726"/>
      <c r="I52" s="726"/>
      <c r="J52" s="726"/>
      <c r="K52" s="726"/>
      <c r="L52" s="726"/>
      <c r="M52" s="726"/>
      <c r="N52" s="726"/>
      <c r="O52" s="726"/>
      <c r="P52" s="726"/>
      <c r="Q52" s="726"/>
      <c r="R52" s="727"/>
      <c r="T52" s="706"/>
    </row>
    <row r="53" spans="1:20" ht="12.6" customHeight="1" thickBot="1" x14ac:dyDescent="0.2">
      <c r="A53" s="687"/>
      <c r="B53" s="681"/>
      <c r="C53" s="681"/>
      <c r="D53" s="681"/>
      <c r="E53" s="681"/>
      <c r="F53" s="681"/>
      <c r="G53" s="681"/>
      <c r="H53" s="681"/>
      <c r="I53" s="681"/>
      <c r="J53" s="681"/>
      <c r="K53" s="681"/>
      <c r="L53" s="681"/>
      <c r="M53" s="681"/>
      <c r="N53" s="681"/>
      <c r="O53" s="681"/>
      <c r="P53" s="681"/>
      <c r="Q53" s="681"/>
      <c r="R53" s="681"/>
      <c r="S53" s="681"/>
      <c r="T53" s="887"/>
    </row>
    <row r="54" spans="1:20" ht="12.6" customHeight="1" x14ac:dyDescent="0.15">
      <c r="A54" s="687"/>
      <c r="B54" s="681"/>
      <c r="C54" s="681"/>
      <c r="D54" s="681"/>
      <c r="E54" s="681"/>
      <c r="F54" s="681"/>
      <c r="G54" s="681"/>
      <c r="H54" s="681"/>
      <c r="I54" s="681"/>
      <c r="J54" s="681"/>
      <c r="K54" s="681"/>
      <c r="L54" s="737"/>
      <c r="M54" s="738"/>
      <c r="N54" s="739"/>
      <c r="O54" s="737"/>
      <c r="P54" s="738"/>
      <c r="Q54" s="738"/>
      <c r="R54" s="738"/>
      <c r="S54" s="738"/>
      <c r="T54" s="739"/>
    </row>
    <row r="55" spans="1:20" ht="19.5" x14ac:dyDescent="0.15">
      <c r="A55" s="687"/>
      <c r="B55" s="681"/>
      <c r="C55" s="681"/>
      <c r="D55" s="681"/>
      <c r="E55" s="681"/>
      <c r="F55" s="681"/>
      <c r="G55" s="681"/>
      <c r="H55" s="681"/>
      <c r="I55" s="681"/>
      <c r="J55" s="681"/>
      <c r="K55" s="681"/>
      <c r="L55" s="740"/>
      <c r="M55" s="741"/>
      <c r="N55" s="742"/>
      <c r="O55" s="740"/>
      <c r="P55" s="888">
        <v>1</v>
      </c>
      <c r="Q55" s="743" t="s">
        <v>557</v>
      </c>
      <c r="R55" s="213"/>
      <c r="S55" s="741"/>
      <c r="T55" s="742"/>
    </row>
    <row r="56" spans="1:20" ht="19.5" x14ac:dyDescent="0.15">
      <c r="A56" s="687"/>
      <c r="B56" s="681"/>
      <c r="C56" s="681"/>
      <c r="D56" s="681"/>
      <c r="E56" s="681"/>
      <c r="F56" s="681"/>
      <c r="G56" s="681"/>
      <c r="H56" s="681"/>
      <c r="I56" s="681"/>
      <c r="J56" s="681"/>
      <c r="K56" s="681"/>
      <c r="L56" s="740"/>
      <c r="M56" s="741"/>
      <c r="N56" s="742"/>
      <c r="O56" s="740"/>
      <c r="P56" s="743"/>
      <c r="Q56" s="744"/>
      <c r="R56" s="741"/>
      <c r="S56" s="741"/>
      <c r="T56" s="742"/>
    </row>
    <row r="57" spans="1:20" x14ac:dyDescent="0.15">
      <c r="A57" s="687" t="s">
        <v>558</v>
      </c>
      <c r="B57" s="681"/>
      <c r="C57" s="681"/>
      <c r="D57" s="681"/>
      <c r="E57" s="681"/>
      <c r="F57" s="681"/>
      <c r="G57" s="681"/>
      <c r="H57" s="681"/>
      <c r="I57" s="681"/>
      <c r="J57" s="681"/>
      <c r="K57" s="681"/>
      <c r="L57" s="740"/>
      <c r="M57" s="697" t="s">
        <v>559</v>
      </c>
      <c r="N57" s="742"/>
      <c r="O57" s="740"/>
      <c r="P57" s="741"/>
      <c r="Q57" s="741"/>
      <c r="R57" s="741"/>
      <c r="S57" s="741"/>
      <c r="T57" s="742"/>
    </row>
    <row r="58" spans="1:20" x14ac:dyDescent="0.15">
      <c r="A58" s="687" t="s">
        <v>560</v>
      </c>
      <c r="B58" s="681"/>
      <c r="C58" s="681"/>
      <c r="D58" s="681"/>
      <c r="E58" s="681"/>
      <c r="F58" s="681"/>
      <c r="G58" s="681"/>
      <c r="H58" s="681"/>
      <c r="I58" s="681"/>
      <c r="J58" s="681"/>
      <c r="K58" s="681"/>
      <c r="L58" s="740"/>
      <c r="M58" s="741"/>
      <c r="N58" s="742"/>
      <c r="O58" s="740"/>
      <c r="P58" s="741"/>
      <c r="Q58" s="697"/>
      <c r="R58" s="741"/>
      <c r="S58" s="741"/>
      <c r="T58" s="742"/>
    </row>
    <row r="59" spans="1:20" x14ac:dyDescent="0.15">
      <c r="A59" s="687" t="s">
        <v>561</v>
      </c>
      <c r="B59" s="681"/>
      <c r="C59" s="681"/>
      <c r="D59" s="681"/>
      <c r="E59" s="681"/>
      <c r="F59" s="681"/>
      <c r="G59" s="681"/>
      <c r="H59" s="681"/>
      <c r="I59" s="681"/>
      <c r="J59" s="681"/>
      <c r="K59" s="681"/>
      <c r="L59" s="740"/>
      <c r="M59" s="741"/>
      <c r="N59" s="742"/>
      <c r="O59" s="740"/>
      <c r="P59" s="741"/>
      <c r="Q59" s="697" t="s">
        <v>562</v>
      </c>
      <c r="R59" s="681"/>
      <c r="S59" s="741"/>
      <c r="T59" s="742"/>
    </row>
    <row r="60" spans="1:20" ht="14.25" thickBot="1" x14ac:dyDescent="0.2">
      <c r="A60" s="745"/>
      <c r="B60" s="746"/>
      <c r="C60" s="746"/>
      <c r="D60" s="746"/>
      <c r="E60" s="746"/>
      <c r="F60" s="746"/>
      <c r="G60" s="746"/>
      <c r="H60" s="746"/>
      <c r="I60" s="746"/>
      <c r="J60" s="746"/>
      <c r="K60" s="746"/>
      <c r="L60" s="747"/>
      <c r="M60" s="748"/>
      <c r="N60" s="749"/>
      <c r="O60" s="747"/>
      <c r="P60" s="748"/>
      <c r="Q60" s="748"/>
      <c r="R60" s="748"/>
      <c r="S60" s="748"/>
      <c r="T60" s="749"/>
    </row>
  </sheetData>
  <sheetProtection algorithmName="SHA-512" hashValue="CpksQ+gtSTS/fd4ro0u1EJRy2ddAT57D+CuWUnRsVlm7ljaqOtYRd6kMSTqnHazpKZ6q1iDFuY/H53wrQ/hhsA==" saltValue="jJZhZPiElYdgMdhURUeVYg==" spinCount="100000" sheet="1" formatColumns="0" formatRows="0" insertColumns="0" insertRows="0" deleteColumns="0" deleteRows="0"/>
  <mergeCells count="9">
    <mergeCell ref="L15:P15"/>
    <mergeCell ref="D15:K15"/>
    <mergeCell ref="O5:S5"/>
    <mergeCell ref="A1:B1"/>
    <mergeCell ref="R1:S1"/>
    <mergeCell ref="C1:E1"/>
    <mergeCell ref="A7:S7"/>
    <mergeCell ref="A8:S8"/>
    <mergeCell ref="Q6:S6"/>
  </mergeCells>
  <phoneticPr fontId="2"/>
  <conditionalFormatting sqref="L15">
    <cfRule type="cellIs" dxfId="19" priority="11" operator="equal">
      <formula>"確認して✓をご選択ください"</formula>
    </cfRule>
    <cfRule type="containsBlanks" dxfId="18" priority="12">
      <formula>LEN(TRIM(L15))=0</formula>
    </cfRule>
  </conditionalFormatting>
  <dataValidations count="1">
    <dataValidation type="list" allowBlank="1" showInputMessage="1" showErrorMessage="1" sqref="L15:P15" xr:uid="{76C19EB1-9972-44C2-ACC5-3D1FE88F89E5}">
      <formula1>"確認して✓をご選択ください,✓"</formula1>
    </dataValidation>
  </dataValidations>
  <hyperlinks>
    <hyperlink ref="A1" location="はじめに!A1" display="＜はじめにへ" xr:uid="{46F7E34A-A633-46F3-9760-7CC6DFE4CA63}"/>
    <hyperlink ref="R1:S1" location="おわりに!Print_Area" display="おわりにへ＞" xr:uid="{C8914C23-C3CE-4C72-84A1-A051C6552911}"/>
    <hyperlink ref="A1:B1" location="入力シート!Print_Area" display="＜入力シートへ" xr:uid="{BE177099-7DC3-4880-AA59-C1E3DB470706}"/>
  </hyperlinks>
  <pageMargins left="0.74803149606299213" right="0.27559055118110237" top="0.27559055118110237" bottom="0.31496062992125984" header="0.19685039370078741" footer="0.19685039370078741"/>
  <pageSetup paperSize="9" scale="70"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7D77C74-C339-469A-BBB8-3ABDECA03714}">
            <xm:f>入力シート!#REF!="いいえ"</xm:f>
            <x14:dxf>
              <fill>
                <patternFill>
                  <bgColor theme="0" tint="-0.34998626667073579"/>
                </patternFill>
              </fill>
            </x14:dxf>
          </x14:cfRule>
          <x14:cfRule type="expression" priority="2" id="{821898B2-4942-4D92-AF92-79239D98460C}">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BB8BAF80-4FB1-497A-A98F-68B03EE24BCE}">
            <xm:f>入力シート!#REF!="いいえ"</xm:f>
            <x14:dxf>
              <fill>
                <patternFill>
                  <bgColor theme="0" tint="-0.34998626667073579"/>
                </patternFill>
              </fill>
            </x14:dxf>
          </x14:cfRule>
          <x14:cfRule type="expression" priority="4" id="{2E401F5F-9698-4790-9B37-70BC6059343D}">
            <xm:f>入力シート!#REF!="はい"</xm:f>
            <x14:dxf>
              <fill>
                <patternFill>
                  <bgColor theme="0" tint="-0.34998626667073579"/>
                </patternFill>
              </fill>
            </x14:dxf>
          </x14:cfRule>
          <xm:sqref>Q6:S6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434E-9CEE-4E07-B894-8393D1C694C5}">
  <sheetPr codeName="Sheet1">
    <tabColor theme="5" tint="0.59999389629810485"/>
  </sheetPr>
  <dimension ref="A1:Y247"/>
  <sheetViews>
    <sheetView showGridLines="0" view="pageBreakPreview" zoomScale="30" zoomScaleNormal="62" zoomScaleSheetLayoutView="30" workbookViewId="0">
      <pane ySplit="8" topLeftCell="A9" activePane="bottomLeft" state="frozen"/>
      <selection sqref="A1:C1"/>
      <selection pane="bottomLeft" activeCell="E10" sqref="E10"/>
    </sheetView>
  </sheetViews>
  <sheetFormatPr defaultColWidth="8.875" defaultRowHeight="21" x14ac:dyDescent="0.15"/>
  <cols>
    <col min="1" max="1" width="2.625" style="6" customWidth="1"/>
    <col min="2" max="2" width="5.875" style="6" customWidth="1"/>
    <col min="3" max="3" width="52.125" style="6" customWidth="1"/>
    <col min="4" max="4" width="72.375" style="6" customWidth="1"/>
    <col min="5" max="5" width="92.5" style="30" customWidth="1"/>
    <col min="6" max="6" width="14" style="30" customWidth="1"/>
    <col min="7" max="7" width="5.125" style="30" bestFit="1" customWidth="1"/>
    <col min="8" max="8" width="19" style="30" bestFit="1" customWidth="1"/>
    <col min="9" max="9" width="8.125" style="30" customWidth="1"/>
    <col min="10" max="10" width="126.125" style="30" customWidth="1"/>
    <col min="11" max="11" width="144.125" style="30" customWidth="1"/>
    <col min="12" max="13" width="8.875" style="6" customWidth="1"/>
    <col min="14" max="14" width="8.5" style="6" customWidth="1"/>
    <col min="15" max="15" width="8.875" style="6" hidden="1" customWidth="1"/>
    <col min="16" max="17" width="11.5" style="6" hidden="1" customWidth="1"/>
    <col min="18" max="16301" width="8.875" style="6"/>
    <col min="16302" max="16303" width="8.875" style="6" bestFit="1"/>
    <col min="16304" max="16384" width="8.875" style="6"/>
  </cols>
  <sheetData>
    <row r="1" spans="1:25" ht="37.5" customHeight="1" x14ac:dyDescent="0.15">
      <c r="D1" s="13"/>
      <c r="E1" s="232" t="s">
        <v>609</v>
      </c>
      <c r="F1" s="233">
        <f>SUM(Q183)</f>
        <v>71</v>
      </c>
      <c r="G1" s="234" t="s">
        <v>1</v>
      </c>
      <c r="H1" s="11"/>
    </row>
    <row r="2" spans="1:25" ht="48.75" x14ac:dyDescent="0.15">
      <c r="A2" s="235" t="s">
        <v>80</v>
      </c>
      <c r="C2" s="8"/>
      <c r="D2" s="8"/>
    </row>
    <row r="3" spans="1:25" ht="20.100000000000001" customHeight="1" x14ac:dyDescent="0.15">
      <c r="A3" s="32"/>
      <c r="B3" s="32"/>
      <c r="C3" s="8"/>
      <c r="D3" s="8"/>
    </row>
    <row r="4" spans="1:25" ht="30" x14ac:dyDescent="0.15">
      <c r="B4" s="236" t="s">
        <v>897</v>
      </c>
      <c r="C4" s="8"/>
      <c r="D4" s="8"/>
      <c r="G4" s="236"/>
      <c r="H4" s="236"/>
      <c r="I4" s="236"/>
      <c r="J4" s="236"/>
      <c r="Y4" s="213"/>
    </row>
    <row r="5" spans="1:25" ht="30" x14ac:dyDescent="0.15">
      <c r="B5" s="236" t="s">
        <v>898</v>
      </c>
      <c r="C5" s="8"/>
      <c r="D5" s="8"/>
      <c r="G5" s="236"/>
      <c r="H5" s="917"/>
      <c r="I5" s="236" t="s">
        <v>884</v>
      </c>
      <c r="J5" s="236"/>
      <c r="Y5" s="213"/>
    </row>
    <row r="6" spans="1:25" s="213" customFormat="1" ht="30" x14ac:dyDescent="0.15">
      <c r="B6" s="236" t="s">
        <v>899</v>
      </c>
      <c r="C6" s="211"/>
      <c r="D6" s="211"/>
    </row>
    <row r="8" spans="1:25" ht="30" customHeight="1" x14ac:dyDescent="0.15">
      <c r="B8" s="99" t="s">
        <v>20</v>
      </c>
      <c r="C8" s="99"/>
      <c r="D8" s="237"/>
      <c r="E8" s="238" t="s">
        <v>81</v>
      </c>
      <c r="F8" s="239"/>
      <c r="G8" s="240"/>
      <c r="H8" s="239" t="s">
        <v>82</v>
      </c>
      <c r="I8" s="240"/>
      <c r="J8" s="239" t="s">
        <v>83</v>
      </c>
      <c r="K8" s="239" t="s">
        <v>84</v>
      </c>
    </row>
    <row r="9" spans="1:25" ht="30" customHeight="1" x14ac:dyDescent="0.15">
      <c r="A9" s="213"/>
      <c r="B9" s="100" t="s">
        <v>85</v>
      </c>
      <c r="C9" s="101"/>
      <c r="D9" s="101"/>
      <c r="E9" s="241"/>
      <c r="F9" s="241"/>
      <c r="G9" s="241"/>
      <c r="H9" s="241"/>
      <c r="I9" s="241"/>
      <c r="J9" s="242"/>
      <c r="K9" s="243"/>
    </row>
    <row r="10" spans="1:25" ht="39.950000000000003" customHeight="1" x14ac:dyDescent="0.15">
      <c r="B10" s="82"/>
      <c r="C10" s="244" t="s">
        <v>86</v>
      </c>
      <c r="D10" s="245"/>
      <c r="E10" s="174"/>
      <c r="F10" s="246"/>
      <c r="G10" s="246"/>
      <c r="H10" s="247"/>
      <c r="I10" s="248"/>
      <c r="J10" s="249" t="s">
        <v>737</v>
      </c>
      <c r="K10" s="250" t="s">
        <v>784</v>
      </c>
      <c r="O10" s="6">
        <v>1</v>
      </c>
      <c r="P10" s="6">
        <f>COUNTA(E10)</f>
        <v>0</v>
      </c>
      <c r="Q10" s="6">
        <f t="shared" ref="Q10:Q53" si="0">O10-P10</f>
        <v>1</v>
      </c>
    </row>
    <row r="11" spans="1:25" ht="87.95" customHeight="1" x14ac:dyDescent="0.15">
      <c r="B11" s="82"/>
      <c r="C11" s="342" t="s">
        <v>23</v>
      </c>
      <c r="D11" s="84"/>
      <c r="E11" s="935" t="s">
        <v>753</v>
      </c>
      <c r="F11" s="252"/>
      <c r="G11" s="252"/>
      <c r="H11" s="253"/>
      <c r="I11" s="254"/>
      <c r="J11" s="255" t="s">
        <v>888</v>
      </c>
      <c r="K11" s="256" t="s">
        <v>839</v>
      </c>
      <c r="O11" s="6">
        <v>1</v>
      </c>
      <c r="P11" s="6">
        <f>IF(OR(E11="選択してください",E11=""),0,COUNTA(E11))</f>
        <v>0</v>
      </c>
      <c r="Q11" s="6">
        <f>O11-P11</f>
        <v>1</v>
      </c>
    </row>
    <row r="12" spans="1:25" ht="39.950000000000003" customHeight="1" x14ac:dyDescent="0.15">
      <c r="B12" s="82"/>
      <c r="C12" s="85" t="s">
        <v>87</v>
      </c>
      <c r="D12" s="257" t="s">
        <v>717</v>
      </c>
      <c r="E12" s="794"/>
      <c r="F12" s="259"/>
      <c r="G12" s="259"/>
      <c r="H12" s="260"/>
      <c r="I12" s="261"/>
      <c r="J12" s="262" t="s">
        <v>750</v>
      </c>
      <c r="K12" s="263" t="s">
        <v>88</v>
      </c>
      <c r="O12" s="6">
        <v>1</v>
      </c>
      <c r="P12" s="6">
        <f t="shared" ref="P12:P17" si="1">COUNTA(E12)</f>
        <v>0</v>
      </c>
      <c r="Q12" s="6">
        <f t="shared" si="0"/>
        <v>1</v>
      </c>
    </row>
    <row r="13" spans="1:25" ht="39.950000000000003" customHeight="1" x14ac:dyDescent="0.15">
      <c r="B13" s="82"/>
      <c r="C13" s="85"/>
      <c r="D13" s="264" t="s">
        <v>718</v>
      </c>
      <c r="E13" s="105"/>
      <c r="F13" s="266"/>
      <c r="G13" s="266"/>
      <c r="H13" s="267"/>
      <c r="I13" s="268"/>
      <c r="J13" s="269"/>
      <c r="K13" s="270" t="s">
        <v>88</v>
      </c>
      <c r="O13" s="6">
        <v>1</v>
      </c>
      <c r="P13" s="6">
        <f t="shared" si="1"/>
        <v>0</v>
      </c>
      <c r="Q13" s="6">
        <f t="shared" si="0"/>
        <v>1</v>
      </c>
    </row>
    <row r="14" spans="1:25" ht="39.950000000000003" customHeight="1" x14ac:dyDescent="0.15">
      <c r="B14" s="82"/>
      <c r="C14" s="85"/>
      <c r="D14" s="264" t="s">
        <v>719</v>
      </c>
      <c r="E14" s="105"/>
      <c r="F14" s="266"/>
      <c r="G14" s="266"/>
      <c r="H14" s="267"/>
      <c r="I14" s="268"/>
      <c r="J14" s="269" t="s">
        <v>749</v>
      </c>
      <c r="K14" s="270" t="s">
        <v>88</v>
      </c>
      <c r="O14" s="6">
        <v>1</v>
      </c>
      <c r="P14" s="6">
        <f t="shared" si="1"/>
        <v>0</v>
      </c>
      <c r="Q14" s="6">
        <f>O14-P14</f>
        <v>1</v>
      </c>
    </row>
    <row r="15" spans="1:25" ht="39.950000000000003" customHeight="1" x14ac:dyDescent="0.15">
      <c r="B15" s="82"/>
      <c r="C15" s="81"/>
      <c r="D15" s="117" t="s">
        <v>89</v>
      </c>
      <c r="E15" s="104"/>
      <c r="F15" s="266"/>
      <c r="G15" s="266"/>
      <c r="H15" s="267"/>
      <c r="I15" s="268"/>
      <c r="J15" s="269" t="s">
        <v>748</v>
      </c>
      <c r="K15" s="270" t="s">
        <v>90</v>
      </c>
      <c r="O15" s="6">
        <v>1</v>
      </c>
      <c r="P15" s="6">
        <f t="shared" si="1"/>
        <v>0</v>
      </c>
      <c r="Q15" s="6">
        <f t="shared" si="0"/>
        <v>1</v>
      </c>
    </row>
    <row r="16" spans="1:25" ht="39.950000000000003" customHeight="1" x14ac:dyDescent="0.15">
      <c r="B16" s="82"/>
      <c r="C16" s="272"/>
      <c r="D16" s="273" t="s">
        <v>91</v>
      </c>
      <c r="E16" s="104"/>
      <c r="F16" s="266"/>
      <c r="G16" s="266"/>
      <c r="H16" s="267"/>
      <c r="I16" s="268"/>
      <c r="J16" s="269" t="s">
        <v>748</v>
      </c>
      <c r="K16" s="270" t="s">
        <v>90</v>
      </c>
      <c r="O16" s="6">
        <v>1</v>
      </c>
      <c r="P16" s="6">
        <f t="shared" si="1"/>
        <v>0</v>
      </c>
      <c r="Q16" s="6">
        <f t="shared" si="0"/>
        <v>1</v>
      </c>
    </row>
    <row r="17" spans="2:17" ht="39.950000000000003" customHeight="1" x14ac:dyDescent="0.15">
      <c r="B17" s="82"/>
      <c r="C17" s="81"/>
      <c r="D17" s="274" t="s">
        <v>92</v>
      </c>
      <c r="E17" s="196"/>
      <c r="F17" s="275"/>
      <c r="G17" s="275"/>
      <c r="H17" s="276"/>
      <c r="I17" s="277"/>
      <c r="J17" s="278"/>
      <c r="K17" s="279" t="s">
        <v>90</v>
      </c>
      <c r="O17" s="6">
        <v>1</v>
      </c>
      <c r="P17" s="6">
        <f t="shared" si="1"/>
        <v>0</v>
      </c>
      <c r="Q17" s="6">
        <f t="shared" si="0"/>
        <v>1</v>
      </c>
    </row>
    <row r="18" spans="2:17" ht="50.1" customHeight="1" x14ac:dyDescent="0.15">
      <c r="B18" s="82"/>
      <c r="C18" s="83" t="s">
        <v>93</v>
      </c>
      <c r="D18" s="88" t="s">
        <v>89</v>
      </c>
      <c r="E18" s="194"/>
      <c r="F18" s="259"/>
      <c r="G18" s="259"/>
      <c r="H18" s="260"/>
      <c r="I18" s="261"/>
      <c r="J18" s="280" t="str">
        <f>IF(OR(E18="",AND(E11="一般送配電事業者又は配電事業者と受給契約を締結予定（FIT制度の適用予定の場合）",E15=E18)),"発電事業者様の名称をご記載ください",IF(E11&lt;&gt;"一般送配電事業者又は配電事業者と受給契約を締結予定（FIT制度の適用予定の場合）","発電事業者様の名称をご記載ください","←修正ください　※FIT制度ご利用の方は「代表者氏名」に記載の「事業者名」と同様の記載となっている必要があります"))</f>
        <v>発電事業者様の名称をご記載ください</v>
      </c>
      <c r="K18" s="263" t="s">
        <v>840</v>
      </c>
      <c r="O18" s="6">
        <v>1</v>
      </c>
      <c r="P18" s="6">
        <f>IF(J18="←修正ください　※FIT制度ご利用の方は「代表者氏名」に記載の「事業者名」と同様の記載となっている必要があります",0,COUNTA(E18))</f>
        <v>0</v>
      </c>
      <c r="Q18" s="6">
        <f t="shared" si="0"/>
        <v>1</v>
      </c>
    </row>
    <row r="19" spans="2:17" ht="60" customHeight="1" x14ac:dyDescent="0.15">
      <c r="B19" s="82"/>
      <c r="C19" s="910"/>
      <c r="D19" s="92" t="s">
        <v>94</v>
      </c>
      <c r="E19" s="195"/>
      <c r="F19" s="282"/>
      <c r="G19" s="283"/>
      <c r="H19" s="284"/>
      <c r="I19" s="285"/>
      <c r="J19" s="286" t="str">
        <f>IF(OR(E19="",AND(E11="一般送配電事業者又は配電事業者と受給契約を締結予定（FIT制度の適用予定の場合）",E16=E19)),"発電事業者様の名称をご記載ください",IF(E11&lt;&gt;"一般送配電事業者又は配電事業者と受給契約を締結予定（FIT制度の適用予定の場合）","発電事業者様の名称をご記載ください","←修正ください　※FIT制度ご利用の方は「代表者氏名」に記載の「事業者名」と同様の記載となっている必要があります"))</f>
        <v>発電事業者様の名称をご記載ください</v>
      </c>
      <c r="K19" s="287" t="s">
        <v>840</v>
      </c>
      <c r="O19" s="6">
        <v>1</v>
      </c>
      <c r="P19" s="6">
        <f>IF(J19="←修正ください　※FIT制度ご利用の方は「代表者氏名」に記載の「事業者名」と同様の記載となっている必要があります",0,COUNTA(E19))</f>
        <v>0</v>
      </c>
      <c r="Q19" s="6">
        <f t="shared" si="0"/>
        <v>1</v>
      </c>
    </row>
    <row r="20" spans="2:17" ht="50.1" customHeight="1" x14ac:dyDescent="0.15">
      <c r="B20" s="82"/>
      <c r="C20" s="281"/>
      <c r="D20" s="494" t="s">
        <v>882</v>
      </c>
      <c r="E20" s="196" t="s">
        <v>25</v>
      </c>
      <c r="F20" s="1"/>
      <c r="G20" s="1"/>
      <c r="H20" s="288"/>
      <c r="I20" s="289"/>
      <c r="J20" s="290" t="s">
        <v>95</v>
      </c>
      <c r="K20" s="291" t="s">
        <v>840</v>
      </c>
      <c r="O20" s="6">
        <v>1</v>
      </c>
      <c r="P20" s="6">
        <f>IF(OR(E20="選択してください",E20=""),0,COUNTA(E20))</f>
        <v>0</v>
      </c>
      <c r="Q20" s="6">
        <f t="shared" si="0"/>
        <v>1</v>
      </c>
    </row>
    <row r="21" spans="2:17" ht="39.950000000000003" customHeight="1" x14ac:dyDescent="0.15">
      <c r="B21" s="82"/>
      <c r="C21" s="83" t="s">
        <v>96</v>
      </c>
      <c r="D21" s="83" t="s">
        <v>89</v>
      </c>
      <c r="E21" s="103"/>
      <c r="F21" s="259"/>
      <c r="G21" s="259"/>
      <c r="H21" s="260"/>
      <c r="I21" s="261"/>
      <c r="J21" s="84"/>
      <c r="K21" s="293" t="s">
        <v>841</v>
      </c>
      <c r="O21" s="6">
        <v>1</v>
      </c>
      <c r="P21" s="6">
        <f>COUNTA(E21)</f>
        <v>0</v>
      </c>
      <c r="Q21" s="6">
        <f t="shared" si="0"/>
        <v>1</v>
      </c>
    </row>
    <row r="22" spans="2:17" ht="39.950000000000003" customHeight="1" x14ac:dyDescent="0.15">
      <c r="B22" s="82"/>
      <c r="C22" s="281"/>
      <c r="D22" s="92" t="s">
        <v>97</v>
      </c>
      <c r="E22" s="107"/>
      <c r="F22" s="275"/>
      <c r="G22" s="275"/>
      <c r="H22" s="276"/>
      <c r="I22" s="295"/>
      <c r="J22" s="296"/>
      <c r="K22" s="297" t="s">
        <v>841</v>
      </c>
      <c r="O22" s="6">
        <v>1</v>
      </c>
      <c r="P22" s="6">
        <f>COUNTA(E22)</f>
        <v>0</v>
      </c>
      <c r="Q22" s="6">
        <f t="shared" si="0"/>
        <v>1</v>
      </c>
    </row>
    <row r="23" spans="2:17" ht="42" x14ac:dyDescent="0.15">
      <c r="B23" s="82"/>
      <c r="C23" s="88" t="s">
        <v>98</v>
      </c>
      <c r="D23" s="298" t="s">
        <v>720</v>
      </c>
      <c r="E23" s="156" t="s">
        <v>25</v>
      </c>
      <c r="F23" s="246"/>
      <c r="G23" s="246"/>
      <c r="H23" s="247"/>
      <c r="I23" s="248"/>
      <c r="J23" s="290" t="s">
        <v>99</v>
      </c>
      <c r="K23" s="293" t="s">
        <v>785</v>
      </c>
      <c r="O23" s="6">
        <v>1</v>
      </c>
      <c r="P23" s="6">
        <f>IF(OR(E23="選択してください",E23=""),0,COUNTA(E23))</f>
        <v>0</v>
      </c>
      <c r="Q23" s="6">
        <f t="shared" si="0"/>
        <v>1</v>
      </c>
    </row>
    <row r="24" spans="2:17" ht="44.1" customHeight="1" x14ac:dyDescent="0.15">
      <c r="B24" s="82"/>
      <c r="C24" s="92"/>
      <c r="D24" s="300" t="s">
        <v>719</v>
      </c>
      <c r="E24" s="106"/>
      <c r="F24" s="301"/>
      <c r="G24" s="301"/>
      <c r="H24" s="284"/>
      <c r="I24" s="285"/>
      <c r="J24" s="302" t="s">
        <v>100</v>
      </c>
      <c r="K24" s="303" t="s">
        <v>785</v>
      </c>
      <c r="O24" s="6">
        <v>1</v>
      </c>
      <c r="P24" s="6">
        <f>COUNTA(E24)</f>
        <v>0</v>
      </c>
      <c r="Q24" s="6">
        <f>O24-P24</f>
        <v>1</v>
      </c>
    </row>
    <row r="25" spans="2:17" ht="63" x14ac:dyDescent="0.15">
      <c r="B25" s="82"/>
      <c r="C25" s="85" t="s">
        <v>101</v>
      </c>
      <c r="D25" s="84"/>
      <c r="E25" s="196" t="s">
        <v>25</v>
      </c>
      <c r="F25" s="1"/>
      <c r="G25" s="1"/>
      <c r="H25" s="288"/>
      <c r="I25" s="289"/>
      <c r="J25" s="290" t="s">
        <v>102</v>
      </c>
      <c r="K25" s="291" t="s">
        <v>842</v>
      </c>
      <c r="O25" s="6">
        <v>1</v>
      </c>
      <c r="P25" s="6">
        <f>IF(OR(E25="選択してください",E25=""),0,COUNTA(E25))</f>
        <v>0</v>
      </c>
      <c r="Q25" s="6">
        <f>O25-P25</f>
        <v>1</v>
      </c>
    </row>
    <row r="26" spans="2:17" ht="63" x14ac:dyDescent="0.15">
      <c r="B26" s="82"/>
      <c r="C26" s="117"/>
      <c r="D26" s="850" t="s">
        <v>779</v>
      </c>
      <c r="E26" s="884" t="s">
        <v>25</v>
      </c>
      <c r="F26" s="252"/>
      <c r="G26" s="252"/>
      <c r="H26" s="253"/>
      <c r="I26" s="254"/>
      <c r="J26" s="305" t="s">
        <v>780</v>
      </c>
      <c r="K26" s="256" t="s">
        <v>786</v>
      </c>
      <c r="O26" s="6">
        <v>1</v>
      </c>
      <c r="P26" s="6">
        <f>IF(OR(E26="選択してください",E26=""),0,COUNTA(E26))</f>
        <v>0</v>
      </c>
      <c r="Q26" s="6">
        <f>O26-P26</f>
        <v>1</v>
      </c>
    </row>
    <row r="27" spans="2:17" ht="69.95" customHeight="1" x14ac:dyDescent="0.15">
      <c r="B27" s="82"/>
      <c r="C27" s="117"/>
      <c r="D27" s="865" t="s">
        <v>781</v>
      </c>
      <c r="E27" s="466" t="s">
        <v>25</v>
      </c>
      <c r="F27" s="252"/>
      <c r="G27" s="252"/>
      <c r="H27" s="253"/>
      <c r="I27" s="254"/>
      <c r="J27" s="305" t="s">
        <v>103</v>
      </c>
      <c r="K27" s="256" t="s">
        <v>786</v>
      </c>
      <c r="O27" s="6">
        <v>1</v>
      </c>
      <c r="P27" s="6">
        <f>IF(AND(E25="無",E26="全量売電"),1,IF(OR(E27="選択してください",E27=""),0,COUNTA(E27)))</f>
        <v>0</v>
      </c>
      <c r="Q27" s="6">
        <f>O27-P27</f>
        <v>1</v>
      </c>
    </row>
    <row r="28" spans="2:17" ht="39.950000000000003" customHeight="1" x14ac:dyDescent="0.15">
      <c r="B28" s="95"/>
      <c r="C28" s="92"/>
      <c r="D28" s="866" t="s">
        <v>782</v>
      </c>
      <c r="E28" s="467"/>
      <c r="F28" s="246"/>
      <c r="G28" s="246"/>
      <c r="H28" s="306"/>
      <c r="I28" s="306"/>
      <c r="J28" s="84" t="s">
        <v>104</v>
      </c>
      <c r="K28" s="256" t="s">
        <v>786</v>
      </c>
      <c r="O28" s="6">
        <v>1</v>
      </c>
      <c r="P28" s="6">
        <f>IF(E27&lt;&gt;"番号取得済み(下記記載)",1,IF(E28="",0,COUNTA(E28)))</f>
        <v>1</v>
      </c>
      <c r="Q28" s="6">
        <f>O28-P28</f>
        <v>0</v>
      </c>
    </row>
    <row r="29" spans="2:17" ht="63" x14ac:dyDescent="0.15">
      <c r="B29" s="82"/>
      <c r="C29" s="90" t="s">
        <v>105</v>
      </c>
      <c r="D29" s="31"/>
      <c r="E29" s="102" t="s">
        <v>25</v>
      </c>
      <c r="F29" s="252"/>
      <c r="G29" s="252"/>
      <c r="H29" s="253"/>
      <c r="I29" s="254"/>
      <c r="J29" s="308" t="s">
        <v>106</v>
      </c>
      <c r="K29" s="309" t="s">
        <v>787</v>
      </c>
      <c r="O29" s="6">
        <v>1</v>
      </c>
      <c r="P29" s="6">
        <f>IF(OR(E29="選択してください",E29=""),0,COUNTA(E29))</f>
        <v>0</v>
      </c>
      <c r="Q29" s="6">
        <f t="shared" si="0"/>
        <v>1</v>
      </c>
    </row>
    <row r="30" spans="2:17" ht="39.950000000000003" customHeight="1" x14ac:dyDescent="0.15">
      <c r="B30" s="82"/>
      <c r="C30" s="310"/>
      <c r="D30" s="311" t="s">
        <v>35</v>
      </c>
      <c r="E30" s="468" t="s">
        <v>25</v>
      </c>
      <c r="F30" s="1"/>
      <c r="G30" s="1"/>
      <c r="H30" s="288"/>
      <c r="I30" s="289"/>
      <c r="J30" s="312"/>
      <c r="K30" s="313" t="s">
        <v>787</v>
      </c>
      <c r="O30" s="6">
        <v>1</v>
      </c>
      <c r="P30" s="6">
        <f>IF(AND(E29="有",OR(E30="選択してください",E30="")),0,1)</f>
        <v>1</v>
      </c>
      <c r="Q30" s="6">
        <f t="shared" si="0"/>
        <v>0</v>
      </c>
    </row>
    <row r="31" spans="2:17" ht="39.950000000000003" customHeight="1" x14ac:dyDescent="0.15">
      <c r="B31" s="82"/>
      <c r="C31" s="281"/>
      <c r="D31" s="314" t="s">
        <v>107</v>
      </c>
      <c r="E31" s="916"/>
      <c r="F31" s="301"/>
      <c r="G31" s="301"/>
      <c r="H31" s="284"/>
      <c r="I31" s="285"/>
      <c r="J31" s="315"/>
      <c r="K31" s="303" t="s">
        <v>787</v>
      </c>
      <c r="O31" s="6">
        <v>1</v>
      </c>
      <c r="P31" s="6">
        <f>IF(E30="増設",COUNTA(E31),1)</f>
        <v>1</v>
      </c>
      <c r="Q31" s="6">
        <f t="shared" si="0"/>
        <v>0</v>
      </c>
    </row>
    <row r="32" spans="2:17" ht="39.950000000000003" customHeight="1" x14ac:dyDescent="0.15">
      <c r="B32" s="82"/>
      <c r="C32" s="310" t="s">
        <v>108</v>
      </c>
      <c r="D32" s="311" t="s">
        <v>717</v>
      </c>
      <c r="E32" s="794"/>
      <c r="F32" s="259"/>
      <c r="G32" s="316"/>
      <c r="H32" s="317"/>
      <c r="I32" s="261"/>
      <c r="J32" s="292" t="s">
        <v>750</v>
      </c>
      <c r="K32" s="263" t="s">
        <v>788</v>
      </c>
      <c r="O32" s="6">
        <v>1</v>
      </c>
      <c r="P32" s="6">
        <f t="shared" ref="P32:P39" si="2">COUNTA(E32)</f>
        <v>0</v>
      </c>
      <c r="Q32" s="6">
        <f t="shared" si="0"/>
        <v>1</v>
      </c>
    </row>
    <row r="33" spans="2:17" ht="39.950000000000003" customHeight="1" x14ac:dyDescent="0.15">
      <c r="B33" s="82"/>
      <c r="C33" s="318" t="s">
        <v>109</v>
      </c>
      <c r="D33" s="319" t="s">
        <v>718</v>
      </c>
      <c r="E33" s="104"/>
      <c r="F33" s="266"/>
      <c r="G33" s="320"/>
      <c r="H33" s="321"/>
      <c r="I33" s="268"/>
      <c r="J33" s="271"/>
      <c r="K33" s="270" t="s">
        <v>788</v>
      </c>
      <c r="O33" s="6">
        <v>1</v>
      </c>
      <c r="P33" s="6">
        <f t="shared" si="2"/>
        <v>0</v>
      </c>
      <c r="Q33" s="6">
        <f t="shared" si="0"/>
        <v>1</v>
      </c>
    </row>
    <row r="34" spans="2:17" ht="39.950000000000003" customHeight="1" x14ac:dyDescent="0.15">
      <c r="B34" s="82"/>
      <c r="C34" s="318"/>
      <c r="D34" s="319" t="s">
        <v>719</v>
      </c>
      <c r="E34" s="104"/>
      <c r="F34" s="266"/>
      <c r="G34" s="320"/>
      <c r="H34" s="321"/>
      <c r="I34" s="268"/>
      <c r="J34" s="271" t="s">
        <v>749</v>
      </c>
      <c r="K34" s="270" t="s">
        <v>788</v>
      </c>
      <c r="O34" s="6">
        <v>1</v>
      </c>
      <c r="P34" s="6">
        <f t="shared" si="2"/>
        <v>0</v>
      </c>
      <c r="Q34" s="6">
        <f>O34-P34</f>
        <v>1</v>
      </c>
    </row>
    <row r="35" spans="2:17" ht="39.950000000000003" customHeight="1" x14ac:dyDescent="0.15">
      <c r="B35" s="82"/>
      <c r="C35" s="310"/>
      <c r="D35" s="319" t="s">
        <v>110</v>
      </c>
      <c r="E35" s="104"/>
      <c r="F35" s="266"/>
      <c r="G35" s="320"/>
      <c r="H35" s="321"/>
      <c r="I35" s="268"/>
      <c r="J35" s="271" t="s">
        <v>964</v>
      </c>
      <c r="K35" s="270" t="s">
        <v>788</v>
      </c>
      <c r="O35" s="6">
        <v>1</v>
      </c>
      <c r="P35" s="6">
        <f t="shared" si="2"/>
        <v>0</v>
      </c>
      <c r="Q35" s="6">
        <f t="shared" si="0"/>
        <v>1</v>
      </c>
    </row>
    <row r="36" spans="2:17" ht="39.950000000000003" customHeight="1" x14ac:dyDescent="0.15">
      <c r="B36" s="82"/>
      <c r="C36" s="310"/>
      <c r="D36" s="319" t="s">
        <v>111</v>
      </c>
      <c r="E36" s="104"/>
      <c r="F36" s="266"/>
      <c r="G36" s="320"/>
      <c r="H36" s="321"/>
      <c r="I36" s="268"/>
      <c r="J36" s="271" t="s">
        <v>965</v>
      </c>
      <c r="K36" s="270" t="s">
        <v>788</v>
      </c>
      <c r="O36" s="6">
        <v>1</v>
      </c>
      <c r="P36" s="6">
        <f t="shared" si="2"/>
        <v>0</v>
      </c>
      <c r="Q36" s="6">
        <f t="shared" si="0"/>
        <v>1</v>
      </c>
    </row>
    <row r="37" spans="2:17" ht="39.950000000000003" customHeight="1" x14ac:dyDescent="0.15">
      <c r="B37" s="82"/>
      <c r="C37" s="85"/>
      <c r="D37" s="322" t="s">
        <v>89</v>
      </c>
      <c r="E37" s="105"/>
      <c r="F37" s="266"/>
      <c r="G37" s="320"/>
      <c r="H37" s="321"/>
      <c r="I37" s="268"/>
      <c r="J37" s="271"/>
      <c r="K37" s="270" t="s">
        <v>788</v>
      </c>
      <c r="O37" s="6">
        <v>1</v>
      </c>
      <c r="P37" s="6">
        <f t="shared" si="2"/>
        <v>0</v>
      </c>
      <c r="Q37" s="6">
        <f t="shared" si="0"/>
        <v>1</v>
      </c>
    </row>
    <row r="38" spans="2:17" ht="39.950000000000003" customHeight="1" x14ac:dyDescent="0.15">
      <c r="B38" s="82"/>
      <c r="C38" s="310"/>
      <c r="D38" s="311" t="s">
        <v>112</v>
      </c>
      <c r="E38" s="104"/>
      <c r="F38" s="266"/>
      <c r="G38" s="320"/>
      <c r="H38" s="321"/>
      <c r="I38" s="268"/>
      <c r="J38" s="271"/>
      <c r="K38" s="270" t="s">
        <v>788</v>
      </c>
      <c r="O38" s="6">
        <v>1</v>
      </c>
      <c r="P38" s="6">
        <f t="shared" si="2"/>
        <v>0</v>
      </c>
      <c r="Q38" s="6">
        <f t="shared" si="0"/>
        <v>1</v>
      </c>
    </row>
    <row r="39" spans="2:17" ht="39.950000000000003" customHeight="1" x14ac:dyDescent="0.15">
      <c r="B39" s="82"/>
      <c r="C39" s="310"/>
      <c r="D39" s="319" t="s">
        <v>113</v>
      </c>
      <c r="E39" s="934"/>
      <c r="F39" s="266"/>
      <c r="G39" s="320"/>
      <c r="H39" s="321"/>
      <c r="I39" s="268"/>
      <c r="J39" s="271"/>
      <c r="K39" s="270" t="s">
        <v>788</v>
      </c>
      <c r="O39" s="6">
        <v>1</v>
      </c>
      <c r="P39" s="6">
        <f t="shared" si="2"/>
        <v>0</v>
      </c>
      <c r="Q39" s="6">
        <f t="shared" si="0"/>
        <v>1</v>
      </c>
    </row>
    <row r="40" spans="2:17" ht="39.950000000000003" customHeight="1" x14ac:dyDescent="0.15">
      <c r="B40" s="82"/>
      <c r="C40" s="310"/>
      <c r="D40" s="319" t="s">
        <v>114</v>
      </c>
      <c r="E40" s="934"/>
      <c r="F40" s="266"/>
      <c r="G40" s="320"/>
      <c r="H40" s="321"/>
      <c r="I40" s="268"/>
      <c r="J40" s="271"/>
      <c r="K40" s="270" t="s">
        <v>788</v>
      </c>
    </row>
    <row r="41" spans="2:17" ht="39.950000000000003" customHeight="1" x14ac:dyDescent="0.15">
      <c r="B41" s="82"/>
      <c r="C41" s="310"/>
      <c r="D41" s="274" t="s">
        <v>115</v>
      </c>
      <c r="E41" s="793"/>
      <c r="F41" s="275"/>
      <c r="G41" s="323"/>
      <c r="H41" s="324"/>
      <c r="I41" s="285"/>
      <c r="J41" s="294"/>
      <c r="K41" s="279" t="s">
        <v>788</v>
      </c>
      <c r="O41" s="6">
        <v>1</v>
      </c>
      <c r="P41" s="6">
        <f>COUNTA(E41)</f>
        <v>0</v>
      </c>
      <c r="Q41" s="6">
        <f t="shared" si="0"/>
        <v>1</v>
      </c>
    </row>
    <row r="42" spans="2:17" ht="39.950000000000003" customHeight="1" x14ac:dyDescent="0.15">
      <c r="B42" s="82"/>
      <c r="C42" s="83" t="s">
        <v>37</v>
      </c>
      <c r="D42" s="89"/>
      <c r="E42" s="469" t="s">
        <v>25</v>
      </c>
      <c r="F42" s="246"/>
      <c r="G42" s="325"/>
      <c r="H42" s="247"/>
      <c r="I42" s="248"/>
      <c r="J42" s="326"/>
      <c r="K42" s="293" t="s">
        <v>788</v>
      </c>
      <c r="O42" s="6">
        <v>1</v>
      </c>
      <c r="P42" s="6">
        <f>IF(OR(E42="選択してください",E42=""),0,COUNTA(E42))</f>
        <v>0</v>
      </c>
      <c r="Q42" s="6">
        <f t="shared" si="0"/>
        <v>1</v>
      </c>
    </row>
    <row r="43" spans="2:17" ht="39.950000000000003" customHeight="1" x14ac:dyDescent="0.15">
      <c r="B43" s="82"/>
      <c r="C43" s="318" t="s">
        <v>116</v>
      </c>
      <c r="D43" s="327" t="s">
        <v>717</v>
      </c>
      <c r="E43" s="795"/>
      <c r="F43" s="259"/>
      <c r="G43" s="316"/>
      <c r="H43" s="317"/>
      <c r="I43" s="328"/>
      <c r="J43" s="292" t="s">
        <v>750</v>
      </c>
      <c r="K43" s="263" t="s">
        <v>788</v>
      </c>
      <c r="O43" s="6">
        <v>1</v>
      </c>
      <c r="P43" s="6">
        <f t="shared" ref="P43:P48" si="3">IF(OR(E$42="選択してください",E$42=""),1,IF(E$42="上記以外",COUNTA(E43),IF(E$42="上記同様",1)))</f>
        <v>1</v>
      </c>
      <c r="Q43" s="6">
        <f t="shared" si="0"/>
        <v>0</v>
      </c>
    </row>
    <row r="44" spans="2:17" ht="39.950000000000003" customHeight="1" x14ac:dyDescent="0.15">
      <c r="B44" s="82"/>
      <c r="C44" s="329" t="s">
        <v>117</v>
      </c>
      <c r="D44" s="319" t="s">
        <v>718</v>
      </c>
      <c r="E44" s="104"/>
      <c r="F44" s="266"/>
      <c r="G44" s="320"/>
      <c r="H44" s="321"/>
      <c r="I44" s="330"/>
      <c r="J44" s="271"/>
      <c r="K44" s="270" t="s">
        <v>788</v>
      </c>
      <c r="O44" s="6">
        <v>1</v>
      </c>
      <c r="P44" s="6">
        <f t="shared" si="3"/>
        <v>1</v>
      </c>
      <c r="Q44" s="6">
        <f t="shared" si="0"/>
        <v>0</v>
      </c>
    </row>
    <row r="45" spans="2:17" ht="39.950000000000003" customHeight="1" x14ac:dyDescent="0.15">
      <c r="B45" s="82"/>
      <c r="C45" s="329"/>
      <c r="D45" s="319" t="s">
        <v>719</v>
      </c>
      <c r="E45" s="104"/>
      <c r="F45" s="266"/>
      <c r="G45" s="320"/>
      <c r="H45" s="321"/>
      <c r="I45" s="330"/>
      <c r="J45" s="271" t="s">
        <v>749</v>
      </c>
      <c r="K45" s="270" t="s">
        <v>788</v>
      </c>
      <c r="O45" s="6">
        <v>1</v>
      </c>
      <c r="P45" s="6">
        <f t="shared" si="3"/>
        <v>1</v>
      </c>
      <c r="Q45" s="6">
        <f>O45-P45</f>
        <v>0</v>
      </c>
    </row>
    <row r="46" spans="2:17" ht="39.950000000000003" customHeight="1" x14ac:dyDescent="0.15">
      <c r="B46" s="82"/>
      <c r="C46" s="310"/>
      <c r="D46" s="319" t="s">
        <v>110</v>
      </c>
      <c r="E46" s="104"/>
      <c r="F46" s="266"/>
      <c r="G46" s="320"/>
      <c r="H46" s="321"/>
      <c r="I46" s="330"/>
      <c r="J46" s="271" t="s">
        <v>964</v>
      </c>
      <c r="K46" s="270" t="s">
        <v>788</v>
      </c>
      <c r="O46" s="6">
        <v>1</v>
      </c>
      <c r="P46" s="6">
        <f t="shared" si="3"/>
        <v>1</v>
      </c>
      <c r="Q46" s="6">
        <f t="shared" si="0"/>
        <v>0</v>
      </c>
    </row>
    <row r="47" spans="2:17" ht="39.950000000000003" customHeight="1" x14ac:dyDescent="0.15">
      <c r="B47" s="82"/>
      <c r="C47" s="310"/>
      <c r="D47" s="319" t="s">
        <v>111</v>
      </c>
      <c r="E47" s="104"/>
      <c r="F47" s="266"/>
      <c r="G47" s="320"/>
      <c r="H47" s="321"/>
      <c r="I47" s="330"/>
      <c r="J47" s="271" t="s">
        <v>965</v>
      </c>
      <c r="K47" s="270" t="s">
        <v>788</v>
      </c>
      <c r="O47" s="6">
        <v>1</v>
      </c>
      <c r="P47" s="6">
        <f t="shared" si="3"/>
        <v>1</v>
      </c>
      <c r="Q47" s="6">
        <f t="shared" si="0"/>
        <v>0</v>
      </c>
    </row>
    <row r="48" spans="2:17" ht="39.950000000000003" customHeight="1" x14ac:dyDescent="0.15">
      <c r="B48" s="82"/>
      <c r="C48" s="85"/>
      <c r="D48" s="322" t="s">
        <v>89</v>
      </c>
      <c r="E48" s="105"/>
      <c r="F48" s="266"/>
      <c r="G48" s="320"/>
      <c r="H48" s="321"/>
      <c r="I48" s="330"/>
      <c r="J48" s="271"/>
      <c r="K48" s="270" t="s">
        <v>788</v>
      </c>
      <c r="O48" s="6">
        <v>1</v>
      </c>
      <c r="P48" s="6">
        <f t="shared" si="3"/>
        <v>1</v>
      </c>
      <c r="Q48" s="6">
        <f t="shared" si="0"/>
        <v>0</v>
      </c>
    </row>
    <row r="49" spans="2:17" ht="39.950000000000003" customHeight="1" x14ac:dyDescent="0.15">
      <c r="B49" s="82"/>
      <c r="C49" s="310"/>
      <c r="D49" s="311" t="s">
        <v>112</v>
      </c>
      <c r="E49" s="104"/>
      <c r="F49" s="266"/>
      <c r="G49" s="320"/>
      <c r="H49" s="321"/>
      <c r="I49" s="330"/>
      <c r="J49" s="271"/>
      <c r="K49" s="270" t="s">
        <v>788</v>
      </c>
      <c r="O49" s="6">
        <v>1</v>
      </c>
      <c r="P49" s="6">
        <f t="shared" ref="P49" si="4">IF(OR(E$42="選択してください",E$42=""),1,IF(E$42="上記以外",COUNTA(E49),IF(E$42="上記同様",1)))</f>
        <v>1</v>
      </c>
      <c r="Q49" s="6">
        <f t="shared" si="0"/>
        <v>0</v>
      </c>
    </row>
    <row r="50" spans="2:17" ht="39.950000000000003" customHeight="1" x14ac:dyDescent="0.15">
      <c r="B50" s="82"/>
      <c r="C50" s="310"/>
      <c r="D50" s="319" t="s">
        <v>113</v>
      </c>
      <c r="E50" s="934"/>
      <c r="F50" s="266"/>
      <c r="G50" s="320"/>
      <c r="H50" s="321"/>
      <c r="I50" s="330"/>
      <c r="J50" s="271"/>
      <c r="K50" s="270" t="s">
        <v>788</v>
      </c>
      <c r="O50" s="6">
        <v>1</v>
      </c>
      <c r="P50" s="6">
        <f>IF(OR(E$42="選択してください",E$42=""),1,IF(E$42="上記以外",COUNTA(E50),IF(E$42="上記同様",1)))</f>
        <v>1</v>
      </c>
      <c r="Q50" s="6">
        <f t="shared" si="0"/>
        <v>0</v>
      </c>
    </row>
    <row r="51" spans="2:17" ht="39.950000000000003" customHeight="1" x14ac:dyDescent="0.15">
      <c r="B51" s="82"/>
      <c r="C51" s="310"/>
      <c r="D51" s="319" t="s">
        <v>114</v>
      </c>
      <c r="E51" s="934"/>
      <c r="F51" s="266"/>
      <c r="G51" s="320"/>
      <c r="H51" s="321"/>
      <c r="I51" s="330"/>
      <c r="J51" s="294"/>
      <c r="K51" s="270" t="s">
        <v>788</v>
      </c>
      <c r="P51" s="6">
        <f>IF(OR(E$42="選択してください",E$42=""),1,IF(E$42="上記以外",COUNTA(E51),IF(E$42="上記同様",1)))</f>
        <v>1</v>
      </c>
    </row>
    <row r="52" spans="2:17" ht="39.950000000000003" customHeight="1" x14ac:dyDescent="0.15">
      <c r="B52" s="82"/>
      <c r="C52" s="310"/>
      <c r="D52" s="274" t="s">
        <v>115</v>
      </c>
      <c r="E52" s="107"/>
      <c r="F52" s="301"/>
      <c r="G52" s="283"/>
      <c r="H52" s="331"/>
      <c r="I52" s="332"/>
      <c r="J52" s="333"/>
      <c r="K52" s="270" t="s">
        <v>788</v>
      </c>
      <c r="O52" s="6">
        <v>1</v>
      </c>
      <c r="P52" s="6">
        <f>IF(OR(E$42="選択してください",E$42=""),1,IF(E$42="上記以外",COUNTA(E52),IF(E$42="上記同様",1)))</f>
        <v>1</v>
      </c>
      <c r="Q52" s="6">
        <f t="shared" si="0"/>
        <v>0</v>
      </c>
    </row>
    <row r="53" spans="2:17" ht="42" x14ac:dyDescent="0.15">
      <c r="B53" s="82"/>
      <c r="C53" s="251" t="s">
        <v>118</v>
      </c>
      <c r="D53" s="304"/>
      <c r="E53" s="102"/>
      <c r="F53" s="252"/>
      <c r="G53" s="252"/>
      <c r="H53" s="253"/>
      <c r="I53" s="254"/>
      <c r="J53" s="305" t="s">
        <v>747</v>
      </c>
      <c r="K53" s="309" t="s">
        <v>786</v>
      </c>
      <c r="O53" s="6">
        <v>1</v>
      </c>
      <c r="P53" s="6">
        <f>COUNTA(E53)</f>
        <v>0</v>
      </c>
      <c r="Q53" s="6">
        <f t="shared" si="0"/>
        <v>1</v>
      </c>
    </row>
    <row r="54" spans="2:17" ht="126" x14ac:dyDescent="0.15">
      <c r="B54" s="95"/>
      <c r="C54" s="932" t="s">
        <v>613</v>
      </c>
      <c r="D54" s="84"/>
      <c r="E54" s="466" t="s">
        <v>25</v>
      </c>
      <c r="F54" s="246"/>
      <c r="G54" s="246"/>
      <c r="H54" s="306"/>
      <c r="I54" s="306"/>
      <c r="J54" s="335" t="str">
        <f>IF(E26="全量売電", IF(OR(E54="有（その他負荷「無」）", E54="無"),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※その他負荷とは、蓄電池に付随する負荷以外の負荷を指します。そのため、全量売電の場合には、「その他負荷「無」」。余剰売電の場合には、「その他負荷「無」」を選択して下さい。
※詳細は託送供給等約款、「附則4 揚水発電設備等が設置された需要場所に接続供給を行なう
場合の特別措置」をご確認ください（Link）", "売電方法：全量売電の方は、「有（その他負荷「無」）または「無」いずれかを選択ください。"), IF(E26="余剰売電", IF(OR(E54="有（その他負荷「有」）", E54="無"),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※その他負荷とは、蓄電池に付随する負荷以外の負荷を指します。そのため、全量売電の場合には、「その他負荷「無」」。余剰売電の場合には、「その他負荷「無」」を選択して下さい。
※詳細は託送供給等約款、「附則4 揚水発電設備等が設置された需要場所に接続供給を行なう
場合の特別措置」をご確認ください（Link）", "売電方法：余剰売電の方は、「有（その他負荷「有」）または「無」いずれかを選択ください。"),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※その他負荷とは、蓄電池に付随する負荷以外の負荷を指します。そのため、全量売電の場合には、「その他負荷「無」」。余剰売電の場合には、「その他負荷「無」」を選択して下さい。
※詳細は託送供給等約款、「附則4 揚水発電設備等が設置された需要場所に接続供給を行なう
場合の特別措置」をご確認ください（Link）"))</f>
        <v>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※その他負荷とは、蓄電池に付随する負荷以外の負荷を指します。そのため、全量売電の場合には、「その他負荷「無」」。余剰売電の場合には、「その他負荷「無」」を選択して下さい。
※詳細は託送供給等約款、「附則4 揚水発電設備等が設置された需要場所に接続供給を行なう
場合の特別措置」をご確認ください（Link）</v>
      </c>
      <c r="K54" s="256" t="s">
        <v>786</v>
      </c>
      <c r="O54" s="6">
        <v>1</v>
      </c>
      <c r="P54" s="6">
        <f>IF(OR(E54="選択してください", E54="", J54="売電方法：全量売電の方は、「有（その他負荷「無」）または「無」いずれかを選択ください。", J54="売電方法：余剰売電の方は、「有（その他負荷「有」）または「無」いずれかを選択ください。"), 0, COUNTA(E54))</f>
        <v>0</v>
      </c>
      <c r="Q54" s="6">
        <f>O54-P54</f>
        <v>1</v>
      </c>
    </row>
    <row r="55" spans="2:17" ht="63" x14ac:dyDescent="0.15">
      <c r="B55" s="95"/>
      <c r="C55" s="932" t="s">
        <v>901</v>
      </c>
      <c r="D55" s="84"/>
      <c r="E55" s="466" t="s">
        <v>25</v>
      </c>
      <c r="F55" s="246"/>
      <c r="G55" s="246"/>
      <c r="H55" s="306"/>
      <c r="I55" s="306"/>
      <c r="J55" s="930" t="s">
        <v>931</v>
      </c>
      <c r="K55" s="256" t="s">
        <v>786</v>
      </c>
      <c r="O55" s="6">
        <v>1</v>
      </c>
      <c r="P55" s="6">
        <f>IF(OR(E55="選択してください",E55=""),0,COUNTA(E55))</f>
        <v>0</v>
      </c>
      <c r="Q55" s="6">
        <f>O55-P55</f>
        <v>1</v>
      </c>
    </row>
    <row r="56" spans="2:17" ht="39.950000000000003" customHeight="1" x14ac:dyDescent="0.15">
      <c r="B56" s="336"/>
      <c r="C56" s="246"/>
      <c r="D56" s="246"/>
      <c r="E56" s="1"/>
      <c r="F56" s="246"/>
      <c r="G56" s="246"/>
      <c r="H56" s="246"/>
      <c r="I56" s="246"/>
      <c r="J56" s="337"/>
      <c r="K56" s="338"/>
    </row>
    <row r="57" spans="2:17" ht="39.950000000000003" customHeight="1" x14ac:dyDescent="0.15">
      <c r="B57" s="100" t="s">
        <v>600</v>
      </c>
      <c r="C57" s="94"/>
      <c r="D57" s="339"/>
      <c r="E57" s="340"/>
      <c r="F57" s="340"/>
      <c r="G57" s="340"/>
      <c r="H57" s="340"/>
      <c r="I57" s="340"/>
      <c r="J57" s="340"/>
      <c r="K57" s="341"/>
    </row>
    <row r="58" spans="2:17" ht="42" x14ac:dyDescent="0.15">
      <c r="B58" s="82"/>
      <c r="C58" s="342" t="s">
        <v>119</v>
      </c>
      <c r="D58" s="343"/>
      <c r="E58" s="470"/>
      <c r="F58" s="252"/>
      <c r="G58" s="344"/>
      <c r="H58" s="253"/>
      <c r="I58" s="254"/>
      <c r="J58" s="308" t="s">
        <v>120</v>
      </c>
      <c r="K58" s="345" t="s">
        <v>843</v>
      </c>
      <c r="O58" s="6">
        <v>1</v>
      </c>
      <c r="P58" s="6">
        <f>COUNTA(E58)</f>
        <v>0</v>
      </c>
      <c r="Q58" s="6">
        <f t="shared" ref="Q58:Q66" si="5">O58-P58</f>
        <v>1</v>
      </c>
    </row>
    <row r="59" spans="2:17" ht="42" x14ac:dyDescent="0.15">
      <c r="B59" s="82"/>
      <c r="C59" s="342" t="s">
        <v>121</v>
      </c>
      <c r="D59" s="343"/>
      <c r="E59" s="470"/>
      <c r="F59" s="252"/>
      <c r="G59" s="344"/>
      <c r="H59" s="253"/>
      <c r="I59" s="254"/>
      <c r="J59" s="308" t="s">
        <v>122</v>
      </c>
      <c r="K59" s="345" t="s">
        <v>844</v>
      </c>
      <c r="O59" s="6">
        <v>1</v>
      </c>
      <c r="P59" s="6">
        <f>COUNTA(E59)</f>
        <v>0</v>
      </c>
      <c r="Q59" s="6">
        <f t="shared" si="5"/>
        <v>1</v>
      </c>
    </row>
    <row r="60" spans="2:17" ht="42" x14ac:dyDescent="0.15">
      <c r="B60" s="82"/>
      <c r="C60" s="342" t="s">
        <v>123</v>
      </c>
      <c r="D60" s="343"/>
      <c r="E60" s="471"/>
      <c r="F60" s="246"/>
      <c r="G60" s="325"/>
      <c r="H60" s="247"/>
      <c r="I60" s="248"/>
      <c r="J60" s="290" t="s">
        <v>122</v>
      </c>
      <c r="K60" s="345" t="s">
        <v>789</v>
      </c>
      <c r="O60" s="6">
        <v>1</v>
      </c>
      <c r="P60" s="6">
        <f>COUNTA(E60)</f>
        <v>0</v>
      </c>
      <c r="Q60" s="6">
        <f t="shared" si="5"/>
        <v>1</v>
      </c>
    </row>
    <row r="61" spans="2:17" ht="63" x14ac:dyDescent="0.15">
      <c r="B61" s="82"/>
      <c r="C61" s="96" t="s">
        <v>56</v>
      </c>
      <c r="D61" s="97"/>
      <c r="E61" s="472" t="s">
        <v>25</v>
      </c>
      <c r="F61" s="246"/>
      <c r="G61" s="325"/>
      <c r="H61" s="247"/>
      <c r="I61" s="248"/>
      <c r="J61" s="290" t="s">
        <v>124</v>
      </c>
      <c r="K61" s="346" t="s">
        <v>790</v>
      </c>
      <c r="O61" s="6">
        <v>1</v>
      </c>
      <c r="P61" s="6">
        <f>IF(OR(E61="選択してください",E61=""),0,COUNTA(E61))</f>
        <v>0</v>
      </c>
      <c r="Q61" s="6">
        <f t="shared" si="5"/>
        <v>1</v>
      </c>
    </row>
    <row r="62" spans="2:17" ht="39.950000000000003" customHeight="1" x14ac:dyDescent="0.15">
      <c r="B62" s="82"/>
      <c r="C62" s="96"/>
      <c r="D62" s="347" t="s">
        <v>125</v>
      </c>
      <c r="E62" s="473" t="s">
        <v>25</v>
      </c>
      <c r="F62" s="259"/>
      <c r="G62" s="316"/>
      <c r="H62" s="260"/>
      <c r="I62" s="261"/>
      <c r="J62" s="348" t="s">
        <v>126</v>
      </c>
      <c r="K62" s="891" t="s">
        <v>837</v>
      </c>
      <c r="O62" s="6">
        <v>1</v>
      </c>
      <c r="P62" s="6">
        <f>IF(OR(E$61="選択してください",E$61=""),1,IF(E$61="有",COUNTA(E62),IF(E$61="無",1)))</f>
        <v>1</v>
      </c>
      <c r="Q62" s="6">
        <f t="shared" si="5"/>
        <v>0</v>
      </c>
    </row>
    <row r="63" spans="2:17" ht="39.950000000000003" customHeight="1" x14ac:dyDescent="0.15">
      <c r="B63" s="82"/>
      <c r="C63" s="96"/>
      <c r="D63" s="350" t="s">
        <v>127</v>
      </c>
      <c r="E63" s="474"/>
      <c r="F63" s="265" t="s">
        <v>128</v>
      </c>
      <c r="G63" s="320"/>
      <c r="H63" s="267"/>
      <c r="I63" s="268"/>
      <c r="J63" s="351"/>
      <c r="K63" s="892" t="s">
        <v>837</v>
      </c>
      <c r="O63" s="6">
        <v>1</v>
      </c>
      <c r="P63" s="6">
        <f>IF(OR(E$61="選択してください",E$61=""),1,IF(E$61="有",COUNTA(E63),IF(E$61="無",1)))</f>
        <v>1</v>
      </c>
      <c r="Q63" s="6">
        <f t="shared" si="5"/>
        <v>0</v>
      </c>
    </row>
    <row r="64" spans="2:17" ht="39.950000000000003" customHeight="1" x14ac:dyDescent="0.15">
      <c r="B64" s="82"/>
      <c r="C64" s="96"/>
      <c r="D64" s="352" t="s">
        <v>129</v>
      </c>
      <c r="E64" s="475"/>
      <c r="F64" s="353" t="s">
        <v>130</v>
      </c>
      <c r="G64" s="283"/>
      <c r="H64" s="284"/>
      <c r="I64" s="285"/>
      <c r="J64" s="354"/>
      <c r="K64" s="893" t="s">
        <v>838</v>
      </c>
      <c r="O64" s="6">
        <v>1</v>
      </c>
      <c r="P64" s="6">
        <f>IF(OR(E$61="選択してください",E$61=""),1,IF(E$61="有",COUNTA(E64),IF(E$61="無",1)))</f>
        <v>1</v>
      </c>
      <c r="Q64" s="6">
        <f t="shared" si="5"/>
        <v>0</v>
      </c>
    </row>
    <row r="65" spans="2:17" ht="168" x14ac:dyDescent="0.15">
      <c r="B65" s="82"/>
      <c r="C65" s="98" t="s">
        <v>60</v>
      </c>
      <c r="D65" s="356" t="s">
        <v>885</v>
      </c>
      <c r="E65" s="476" t="s">
        <v>649</v>
      </c>
      <c r="F65" s="259"/>
      <c r="G65" s="316"/>
      <c r="H65" s="260"/>
      <c r="I65" s="261"/>
      <c r="J65" s="357" t="s">
        <v>132</v>
      </c>
      <c r="K65" s="349" t="s">
        <v>791</v>
      </c>
      <c r="L65" s="16"/>
      <c r="O65" s="6">
        <v>1</v>
      </c>
      <c r="P65" s="6">
        <f>IF(OR(E65="実施しない",E65=""),0,COUNTA(E65))</f>
        <v>1</v>
      </c>
      <c r="Q65" s="6">
        <f t="shared" si="5"/>
        <v>0</v>
      </c>
    </row>
    <row r="66" spans="2:17" ht="39.950000000000003" customHeight="1" x14ac:dyDescent="0.15">
      <c r="B66" s="82"/>
      <c r="C66" s="96"/>
      <c r="D66" s="358" t="s">
        <v>133</v>
      </c>
      <c r="E66" s="106" t="s">
        <v>25</v>
      </c>
      <c r="F66" s="301"/>
      <c r="G66" s="283"/>
      <c r="H66" s="284"/>
      <c r="I66" s="285"/>
      <c r="J66" s="315"/>
      <c r="K66" s="355" t="s">
        <v>791</v>
      </c>
      <c r="L66" s="16"/>
      <c r="O66" s="6">
        <v>1</v>
      </c>
      <c r="P66" s="6">
        <f>IF(OR(E66="選択してください",E66=""),0,COUNTA(E66))</f>
        <v>0</v>
      </c>
      <c r="Q66" s="6">
        <f t="shared" si="5"/>
        <v>1</v>
      </c>
    </row>
    <row r="67" spans="2:17" ht="39.950000000000003" customHeight="1" x14ac:dyDescent="0.15">
      <c r="B67" s="336"/>
      <c r="C67" s="334"/>
      <c r="D67" s="334"/>
      <c r="E67" s="246" t="s">
        <v>896</v>
      </c>
      <c r="F67" s="84"/>
      <c r="G67" s="84"/>
      <c r="H67" s="84"/>
      <c r="I67" s="84"/>
      <c r="J67" s="84"/>
      <c r="K67" s="84"/>
    </row>
    <row r="68" spans="2:17" ht="39.950000000000003" customHeight="1" x14ac:dyDescent="0.15">
      <c r="B68" s="359" t="s">
        <v>678</v>
      </c>
      <c r="C68" s="360"/>
      <c r="D68" s="116"/>
      <c r="E68" s="87"/>
      <c r="F68" s="87"/>
      <c r="G68" s="87"/>
      <c r="H68" s="87"/>
      <c r="I68" s="87"/>
      <c r="J68" s="87"/>
      <c r="K68" s="361"/>
    </row>
    <row r="69" spans="2:17" ht="39.950000000000003" customHeight="1" x14ac:dyDescent="0.15">
      <c r="B69" s="362" t="s">
        <v>679</v>
      </c>
      <c r="C69" s="363"/>
      <c r="D69" s="364"/>
      <c r="E69" s="365"/>
      <c r="F69" s="365"/>
      <c r="G69" s="365"/>
      <c r="H69" s="365"/>
      <c r="I69" s="365"/>
      <c r="J69" s="365"/>
      <c r="K69" s="366"/>
    </row>
    <row r="70" spans="2:17" ht="123" x14ac:dyDescent="0.15">
      <c r="B70" s="82"/>
      <c r="C70" s="92" t="s">
        <v>680</v>
      </c>
      <c r="D70" s="31"/>
      <c r="E70" s="175"/>
      <c r="F70" s="31" t="s">
        <v>650</v>
      </c>
      <c r="G70" s="31"/>
      <c r="H70" s="373"/>
      <c r="I70" s="374"/>
      <c r="J70" s="375" t="s">
        <v>770</v>
      </c>
      <c r="K70" s="376" t="s">
        <v>155</v>
      </c>
      <c r="O70" s="6">
        <v>1</v>
      </c>
      <c r="P70" s="6">
        <f>COUNTA(E70)</f>
        <v>0</v>
      </c>
      <c r="Q70" s="6">
        <f>O70-P70</f>
        <v>1</v>
      </c>
    </row>
    <row r="71" spans="2:17" ht="50.1" customHeight="1" x14ac:dyDescent="0.15">
      <c r="B71" s="82"/>
      <c r="C71" s="108" t="s">
        <v>701</v>
      </c>
      <c r="D71" s="30"/>
      <c r="E71" s="377"/>
      <c r="F71" s="84"/>
      <c r="G71" s="84"/>
      <c r="H71" s="84"/>
      <c r="I71" s="84"/>
      <c r="J71" s="308"/>
      <c r="K71" s="378"/>
    </row>
    <row r="72" spans="2:17" ht="44.1" customHeight="1" x14ac:dyDescent="0.15">
      <c r="B72" s="82"/>
      <c r="C72" s="108" t="s">
        <v>694</v>
      </c>
      <c r="D72" s="418" t="s">
        <v>695</v>
      </c>
      <c r="E72" s="103"/>
      <c r="F72" s="258"/>
      <c r="G72" s="258"/>
      <c r="H72" s="317"/>
      <c r="I72" s="328"/>
      <c r="J72" s="386" t="s">
        <v>771</v>
      </c>
      <c r="K72" s="389" t="s">
        <v>798</v>
      </c>
      <c r="O72" s="6">
        <v>1</v>
      </c>
      <c r="P72" s="6">
        <f>IF(OR(E72="選択してください",E72=""),0,COUNTA(E72))</f>
        <v>0</v>
      </c>
      <c r="Q72" s="6">
        <f t="shared" ref="Q72:Q83" si="6">O72-P72</f>
        <v>1</v>
      </c>
    </row>
    <row r="73" spans="2:17" ht="80.099999999999994" customHeight="1" x14ac:dyDescent="0.15">
      <c r="B73" s="82"/>
      <c r="C73" s="108"/>
      <c r="D73" s="853" t="s">
        <v>900</v>
      </c>
      <c r="E73" s="885" t="s">
        <v>886</v>
      </c>
      <c r="F73" s="386"/>
      <c r="G73" s="852" t="s">
        <v>705</v>
      </c>
      <c r="H73" s="936"/>
      <c r="I73" s="419" t="s">
        <v>130</v>
      </c>
      <c r="J73" s="381" t="str">
        <f>IF(E176="","PCSの単体（1台あたり）の定格出力を、少数点を含む値で記載ください",IF(E176&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73" s="382" t="s">
        <v>799</v>
      </c>
      <c r="O73" s="6">
        <v>1</v>
      </c>
      <c r="P73" s="6">
        <f>IF(J73="【（変更後）最大受電電力】が1999.4kWを超えております。【最小自家消費電力】と合わせてご確認ください。※【（変更後）最大受電電力】が1999.4kW以下になると、このエラーは停止します",0,COUNTA(H73))</f>
        <v>0</v>
      </c>
      <c r="Q73" s="6">
        <f t="shared" si="6"/>
        <v>1</v>
      </c>
    </row>
    <row r="74" spans="2:17" ht="80.099999999999994" customHeight="1" x14ac:dyDescent="0.15">
      <c r="B74" s="82"/>
      <c r="C74" s="108"/>
      <c r="D74" s="383" t="s">
        <v>783</v>
      </c>
      <c r="E74" s="886" t="s">
        <v>887</v>
      </c>
      <c r="F74" s="265"/>
      <c r="G74" s="385" t="s">
        <v>155</v>
      </c>
      <c r="H74" s="936"/>
      <c r="I74" s="380" t="s">
        <v>130</v>
      </c>
      <c r="J74" s="381" t="str">
        <f>IF(E177&lt;-1999.4,"【（変更後）最小受電電力】が-1999.4より小さい値となっております。【最大自家消費電力】と合わせてご確認ください。※【（変更後）最小受電電力】が-1999.4kW以上になると、このエラーは停止します","PCSの単体（1台あたり）の定格出力を、少数点を含む値で記載ください")</f>
        <v>PCSの単体（1台あたり）の定格出力を、少数点を含む値で記載ください</v>
      </c>
      <c r="K74" s="382" t="s">
        <v>800</v>
      </c>
      <c r="O74" s="6">
        <v>1</v>
      </c>
      <c r="P74" s="6">
        <f>IF(J74="【（変更後）最小受電電力】が-1999.4より小さい値となっております。【最大自家消費電力】と合わせてご確認ください。※【（変更後）最小受電電力】が-1999.4kW以上になると、このエラーは停止します",0,COUNTA(H74))</f>
        <v>0</v>
      </c>
      <c r="Q74" s="6">
        <f t="shared" si="6"/>
        <v>1</v>
      </c>
    </row>
    <row r="75" spans="2:17" ht="44.1" customHeight="1" x14ac:dyDescent="0.15">
      <c r="B75" s="82"/>
      <c r="C75" s="108"/>
      <c r="D75" s="390" t="s">
        <v>64</v>
      </c>
      <c r="E75" s="119"/>
      <c r="F75" s="386"/>
      <c r="G75" s="386"/>
      <c r="H75" s="387"/>
      <c r="I75" s="388"/>
      <c r="J75" s="386"/>
      <c r="K75" s="389" t="s">
        <v>801</v>
      </c>
      <c r="O75" s="6">
        <v>1</v>
      </c>
      <c r="P75" s="6">
        <f>IF(OR(E75="選択してください",E75=""),0,COUNTA(E75))</f>
        <v>0</v>
      </c>
      <c r="Q75" s="6">
        <f t="shared" si="6"/>
        <v>1</v>
      </c>
    </row>
    <row r="76" spans="2:17" ht="44.1" customHeight="1" x14ac:dyDescent="0.15">
      <c r="B76" s="82"/>
      <c r="C76" s="108"/>
      <c r="D76" s="392" t="s">
        <v>881</v>
      </c>
      <c r="E76" s="271">
        <f>IF(E94="",0,IF(E94=1,H96,IF(E94&lt;=2,SUM(H96:H97),IF(E94&lt;=3,SUM(H96:H98),IF(E94&lt;=4,SUM(H96:H99),IF(E94=5,SUM(H96:H100)))))))</f>
        <v>0</v>
      </c>
      <c r="F76" s="265" t="s">
        <v>135</v>
      </c>
      <c r="G76" s="265"/>
      <c r="H76" s="321"/>
      <c r="I76" s="330"/>
      <c r="J76" s="265" t="s">
        <v>883</v>
      </c>
      <c r="K76" s="382" t="s">
        <v>845</v>
      </c>
      <c r="O76" s="6">
        <v>1</v>
      </c>
      <c r="P76" s="6">
        <f>COUNTA(E76)</f>
        <v>1</v>
      </c>
      <c r="Q76" s="6">
        <f t="shared" si="6"/>
        <v>0</v>
      </c>
    </row>
    <row r="77" spans="2:17" ht="44.1" customHeight="1" x14ac:dyDescent="0.15">
      <c r="B77" s="82"/>
      <c r="D77" s="392" t="s">
        <v>136</v>
      </c>
      <c r="E77" s="104"/>
      <c r="F77" s="265"/>
      <c r="G77" s="265"/>
      <c r="H77" s="321"/>
      <c r="I77" s="330"/>
      <c r="J77" s="393" t="s">
        <v>137</v>
      </c>
      <c r="K77" s="269" t="s">
        <v>802</v>
      </c>
      <c r="O77" s="6">
        <v>1</v>
      </c>
      <c r="P77" s="6">
        <f>COUNTA(E77)</f>
        <v>0</v>
      </c>
      <c r="Q77" s="6">
        <f t="shared" si="6"/>
        <v>1</v>
      </c>
    </row>
    <row r="78" spans="2:17" ht="44.1" customHeight="1" x14ac:dyDescent="0.15">
      <c r="B78" s="82"/>
      <c r="C78" s="108"/>
      <c r="D78" s="392" t="s">
        <v>138</v>
      </c>
      <c r="E78" s="104"/>
      <c r="F78" s="265"/>
      <c r="G78" s="265"/>
      <c r="H78" s="321"/>
      <c r="I78" s="330"/>
      <c r="J78" s="393" t="s">
        <v>137</v>
      </c>
      <c r="K78" s="269" t="s">
        <v>802</v>
      </c>
      <c r="O78" s="6">
        <v>1</v>
      </c>
      <c r="P78" s="6">
        <f>COUNTA(E78)</f>
        <v>0</v>
      </c>
      <c r="Q78" s="6">
        <f t="shared" si="6"/>
        <v>1</v>
      </c>
    </row>
    <row r="79" spans="2:17" ht="44.1" customHeight="1" x14ac:dyDescent="0.15">
      <c r="B79" s="82"/>
      <c r="C79" s="108"/>
      <c r="D79" s="392" t="s">
        <v>67</v>
      </c>
      <c r="E79" s="119" t="s">
        <v>25</v>
      </c>
      <c r="F79" s="265"/>
      <c r="G79" s="265"/>
      <c r="H79" s="321"/>
      <c r="I79" s="330"/>
      <c r="J79" s="265" t="s">
        <v>672</v>
      </c>
      <c r="K79" s="382" t="s">
        <v>803</v>
      </c>
      <c r="O79" s="6">
        <v>1</v>
      </c>
      <c r="P79" s="6">
        <f>IF(OR(E79="選択してください",E79=""),0,COUNTA(E79))</f>
        <v>0</v>
      </c>
      <c r="Q79" s="6">
        <f t="shared" si="6"/>
        <v>1</v>
      </c>
    </row>
    <row r="80" spans="2:17" ht="65.45" customHeight="1" x14ac:dyDescent="0.15">
      <c r="B80" s="82"/>
      <c r="C80" s="108"/>
      <c r="D80" s="394" t="s">
        <v>683</v>
      </c>
      <c r="E80" s="395" t="s">
        <v>707</v>
      </c>
      <c r="F80" s="265"/>
      <c r="G80" s="379" t="s">
        <v>705</v>
      </c>
      <c r="H80" s="104"/>
      <c r="I80" s="380" t="s">
        <v>139</v>
      </c>
      <c r="J80" s="393" t="s">
        <v>740</v>
      </c>
      <c r="K80" s="269" t="s">
        <v>794</v>
      </c>
      <c r="O80" s="6">
        <v>1</v>
      </c>
      <c r="P80" s="6">
        <f>COUNTA(H80)</f>
        <v>0</v>
      </c>
      <c r="Q80" s="6">
        <f t="shared" si="6"/>
        <v>1</v>
      </c>
    </row>
    <row r="81" spans="2:17" ht="66.95" customHeight="1" x14ac:dyDescent="0.15">
      <c r="B81" s="82"/>
      <c r="C81" s="108"/>
      <c r="D81" s="394" t="s">
        <v>684</v>
      </c>
      <c r="E81" s="395" t="s">
        <v>708</v>
      </c>
      <c r="F81" s="265"/>
      <c r="G81" s="385" t="s">
        <v>155</v>
      </c>
      <c r="H81" s="104"/>
      <c r="I81" s="380" t="s">
        <v>139</v>
      </c>
      <c r="J81" s="393" t="s">
        <v>751</v>
      </c>
      <c r="K81" s="269" t="s">
        <v>804</v>
      </c>
      <c r="O81" s="6">
        <v>1</v>
      </c>
      <c r="P81" s="6">
        <f>COUNTA(H81)</f>
        <v>0</v>
      </c>
      <c r="Q81" s="6">
        <f t="shared" si="6"/>
        <v>1</v>
      </c>
    </row>
    <row r="82" spans="2:17" ht="44.1" customHeight="1" x14ac:dyDescent="0.15">
      <c r="B82" s="82"/>
      <c r="C82" s="108"/>
      <c r="D82" s="392" t="s">
        <v>140</v>
      </c>
      <c r="E82" s="104"/>
      <c r="F82" s="265" t="s">
        <v>141</v>
      </c>
      <c r="G82" s="265"/>
      <c r="H82" s="321"/>
      <c r="I82" s="330"/>
      <c r="J82" s="265"/>
      <c r="K82" s="382" t="s">
        <v>805</v>
      </c>
      <c r="O82" s="6">
        <v>1</v>
      </c>
      <c r="P82" s="6">
        <f>COUNTA(E82)</f>
        <v>0</v>
      </c>
      <c r="Q82" s="6">
        <f t="shared" si="6"/>
        <v>1</v>
      </c>
    </row>
    <row r="83" spans="2:17" ht="44.1" customHeight="1" x14ac:dyDescent="0.15">
      <c r="B83" s="82"/>
      <c r="C83" s="108"/>
      <c r="D83" s="109" t="s">
        <v>142</v>
      </c>
      <c r="E83" s="889"/>
      <c r="F83" s="396" t="s">
        <v>143</v>
      </c>
      <c r="G83" s="396" t="s">
        <v>144</v>
      </c>
      <c r="H83" s="890"/>
      <c r="I83" s="397" t="s">
        <v>141</v>
      </c>
      <c r="J83" s="396" t="s">
        <v>867</v>
      </c>
      <c r="K83" s="398" t="s">
        <v>806</v>
      </c>
      <c r="O83" s="6">
        <v>2</v>
      </c>
      <c r="P83" s="929">
        <f>COUNTA(E83)+COUNTA(H83)</f>
        <v>0</v>
      </c>
      <c r="Q83" s="6">
        <f t="shared" si="6"/>
        <v>2</v>
      </c>
    </row>
    <row r="84" spans="2:17" ht="44.1" customHeight="1" x14ac:dyDescent="0.15">
      <c r="B84" s="82"/>
      <c r="C84" s="114"/>
      <c r="D84" s="399" t="s">
        <v>145</v>
      </c>
      <c r="E84" s="104"/>
      <c r="F84" s="265" t="s">
        <v>146</v>
      </c>
      <c r="G84" s="265" t="s">
        <v>144</v>
      </c>
      <c r="H84" s="104"/>
      <c r="I84" s="380" t="s">
        <v>146</v>
      </c>
      <c r="J84" s="393" t="s">
        <v>147</v>
      </c>
      <c r="K84" s="382" t="s">
        <v>951</v>
      </c>
      <c r="O84" s="6">
        <v>2</v>
      </c>
      <c r="P84" s="6">
        <f>COUNTA(E84)+COUNTA(H84)</f>
        <v>0</v>
      </c>
      <c r="Q84" s="6">
        <f t="shared" ref="Q84:Q93" si="7">O84-P84</f>
        <v>2</v>
      </c>
    </row>
    <row r="85" spans="2:17" ht="44.1" customHeight="1" x14ac:dyDescent="0.15">
      <c r="B85" s="82"/>
      <c r="C85" s="400"/>
      <c r="D85" s="392" t="s">
        <v>148</v>
      </c>
      <c r="E85" s="104"/>
      <c r="F85" s="265" t="s">
        <v>146</v>
      </c>
      <c r="G85" s="265" t="s">
        <v>144</v>
      </c>
      <c r="H85" s="104"/>
      <c r="I85" s="380" t="s">
        <v>146</v>
      </c>
      <c r="J85" s="393" t="s">
        <v>147</v>
      </c>
      <c r="K85" s="382" t="s">
        <v>952</v>
      </c>
      <c r="O85" s="6">
        <v>2</v>
      </c>
      <c r="P85" s="6">
        <f>COUNTA(E85)+COUNTA(H85)</f>
        <v>0</v>
      </c>
      <c r="Q85" s="6">
        <f t="shared" si="7"/>
        <v>2</v>
      </c>
    </row>
    <row r="86" spans="2:17" ht="44.1" customHeight="1" x14ac:dyDescent="0.15">
      <c r="B86" s="82"/>
      <c r="C86" s="108"/>
      <c r="D86" s="401" t="s">
        <v>149</v>
      </c>
      <c r="E86" s="104"/>
      <c r="F86" s="265" t="s">
        <v>150</v>
      </c>
      <c r="G86" s="265"/>
      <c r="H86" s="321"/>
      <c r="I86" s="330"/>
      <c r="J86" s="265" t="s">
        <v>151</v>
      </c>
      <c r="K86" s="382" t="s">
        <v>950</v>
      </c>
      <c r="O86" s="6">
        <v>1</v>
      </c>
      <c r="P86" s="6">
        <f>COUNTA(E86)</f>
        <v>0</v>
      </c>
      <c r="Q86" s="6">
        <f t="shared" si="7"/>
        <v>1</v>
      </c>
    </row>
    <row r="87" spans="2:17" ht="44.1" customHeight="1" x14ac:dyDescent="0.15">
      <c r="B87" s="82"/>
      <c r="C87" s="108"/>
      <c r="D87" s="402" t="s">
        <v>152</v>
      </c>
      <c r="E87" s="104"/>
      <c r="F87" s="265" t="s">
        <v>150</v>
      </c>
      <c r="G87" s="265"/>
      <c r="H87" s="321"/>
      <c r="I87" s="330"/>
      <c r="J87" s="265" t="s">
        <v>153</v>
      </c>
      <c r="K87" s="382" t="s">
        <v>950</v>
      </c>
      <c r="O87" s="6">
        <v>1</v>
      </c>
      <c r="P87" s="6">
        <f>COUNTA(E87)</f>
        <v>0</v>
      </c>
      <c r="Q87" s="6">
        <f t="shared" si="7"/>
        <v>1</v>
      </c>
    </row>
    <row r="88" spans="2:17" ht="44.1" customHeight="1" x14ac:dyDescent="0.15">
      <c r="B88" s="82"/>
      <c r="C88" s="931"/>
      <c r="D88" s="402" t="s">
        <v>945</v>
      </c>
      <c r="E88" s="119"/>
      <c r="F88" s="265" t="s">
        <v>909</v>
      </c>
      <c r="G88" s="265" t="s">
        <v>910</v>
      </c>
      <c r="H88" s="104"/>
      <c r="I88" s="380" t="s">
        <v>146</v>
      </c>
      <c r="J88" s="265" t="s">
        <v>933</v>
      </c>
      <c r="K88" s="382" t="s">
        <v>948</v>
      </c>
      <c r="O88" s="6">
        <v>2</v>
      </c>
      <c r="P88" s="6">
        <f>COUNTA(E88)+COUNTA(H88)</f>
        <v>0</v>
      </c>
      <c r="Q88" s="6">
        <f t="shared" ref="Q88:Q89" si="8">O88-P88</f>
        <v>2</v>
      </c>
    </row>
    <row r="89" spans="2:17" ht="44.1" customHeight="1" x14ac:dyDescent="0.15">
      <c r="B89" s="82"/>
      <c r="C89" s="931"/>
      <c r="D89" s="402" t="s">
        <v>946</v>
      </c>
      <c r="E89" s="119"/>
      <c r="F89" s="265" t="s">
        <v>909</v>
      </c>
      <c r="G89" s="265"/>
      <c r="H89" s="321"/>
      <c r="I89" s="330"/>
      <c r="J89" s="265" t="s">
        <v>911</v>
      </c>
      <c r="K89" s="382" t="s">
        <v>949</v>
      </c>
      <c r="O89" s="6">
        <v>1</v>
      </c>
      <c r="P89" s="6">
        <f>COUNTA(E89)</f>
        <v>0</v>
      </c>
      <c r="Q89" s="6">
        <f t="shared" si="8"/>
        <v>1</v>
      </c>
    </row>
    <row r="90" spans="2:17" ht="44.1" customHeight="1" x14ac:dyDescent="0.15">
      <c r="B90" s="82"/>
      <c r="C90" s="108"/>
      <c r="D90" s="392" t="s">
        <v>71</v>
      </c>
      <c r="E90" s="119" t="s">
        <v>25</v>
      </c>
      <c r="F90" s="265"/>
      <c r="G90" s="265"/>
      <c r="H90" s="321"/>
      <c r="I90" s="330"/>
      <c r="J90" s="265"/>
      <c r="K90" s="382" t="s">
        <v>934</v>
      </c>
      <c r="O90" s="6">
        <v>1</v>
      </c>
      <c r="P90" s="6">
        <f>IF(OR(E90="選択してください",E90=""),0,COUNTA(E90))</f>
        <v>0</v>
      </c>
      <c r="Q90" s="6">
        <f t="shared" si="7"/>
        <v>1</v>
      </c>
    </row>
    <row r="91" spans="2:17" ht="44.1" customHeight="1" x14ac:dyDescent="0.15">
      <c r="B91" s="82"/>
      <c r="C91" s="114"/>
      <c r="D91" s="109" t="s">
        <v>690</v>
      </c>
      <c r="E91" s="104" t="s">
        <v>25</v>
      </c>
      <c r="F91" s="265"/>
      <c r="G91" s="265"/>
      <c r="H91" s="321"/>
      <c r="I91" s="330"/>
      <c r="J91" s="265"/>
      <c r="K91" s="382" t="s">
        <v>935</v>
      </c>
      <c r="O91" s="6">
        <v>1</v>
      </c>
      <c r="P91" s="6">
        <f>IF(OR(E91="選択してください",E91=""),0,COUNTA(E91))</f>
        <v>0</v>
      </c>
      <c r="Q91" s="6">
        <f t="shared" si="7"/>
        <v>1</v>
      </c>
    </row>
    <row r="92" spans="2:17" ht="44.1" customHeight="1" x14ac:dyDescent="0.15">
      <c r="B92" s="82"/>
      <c r="C92" s="114"/>
      <c r="D92" s="109" t="s">
        <v>76</v>
      </c>
      <c r="E92" s="196" t="s">
        <v>25</v>
      </c>
      <c r="H92" s="403"/>
      <c r="I92" s="404"/>
      <c r="K92" s="405" t="s">
        <v>936</v>
      </c>
      <c r="O92" s="6">
        <v>1</v>
      </c>
      <c r="P92" s="6">
        <f>IF(OR(E92="選択してください",E92=""),0,COUNTA(E92))</f>
        <v>0</v>
      </c>
      <c r="Q92" s="6">
        <f t="shared" si="7"/>
        <v>1</v>
      </c>
    </row>
    <row r="93" spans="2:17" ht="44.1" customHeight="1" x14ac:dyDescent="0.15">
      <c r="B93" s="82"/>
      <c r="C93" s="108"/>
      <c r="D93" s="406" t="s">
        <v>154</v>
      </c>
      <c r="E93" s="106"/>
      <c r="F93" s="396"/>
      <c r="G93" s="396"/>
      <c r="H93" s="324"/>
      <c r="I93" s="407"/>
      <c r="J93" s="396" t="s">
        <v>637</v>
      </c>
      <c r="K93" s="933" t="s">
        <v>937</v>
      </c>
      <c r="O93" s="6">
        <v>1</v>
      </c>
      <c r="P93" s="6">
        <f>IF(E92="有",COUNTA(E93),1)</f>
        <v>1</v>
      </c>
      <c r="Q93" s="6">
        <f t="shared" si="7"/>
        <v>0</v>
      </c>
    </row>
    <row r="94" spans="2:17" ht="42" x14ac:dyDescent="0.15">
      <c r="B94" s="82"/>
      <c r="C94" s="108" t="s">
        <v>646</v>
      </c>
      <c r="D94" s="408" t="s">
        <v>725</v>
      </c>
      <c r="E94" s="119"/>
      <c r="F94" s="304" t="s">
        <v>650</v>
      </c>
      <c r="G94" s="409"/>
      <c r="H94" s="410"/>
      <c r="I94" s="411"/>
      <c r="J94" s="412" t="s">
        <v>736</v>
      </c>
      <c r="K94" s="378" t="s">
        <v>155</v>
      </c>
      <c r="O94" s="6">
        <v>1</v>
      </c>
      <c r="P94" s="6">
        <f>COUNTA(E94)</f>
        <v>0</v>
      </c>
      <c r="Q94" s="6">
        <f>O94-P94</f>
        <v>1</v>
      </c>
    </row>
    <row r="95" spans="2:17" ht="44.1" customHeight="1" x14ac:dyDescent="0.15">
      <c r="B95" s="82"/>
      <c r="C95" s="108"/>
      <c r="D95" s="413" t="s">
        <v>686</v>
      </c>
      <c r="E95" s="414" t="s">
        <v>614</v>
      </c>
      <c r="F95" s="415"/>
      <c r="G95" s="415"/>
      <c r="H95" s="414" t="s">
        <v>653</v>
      </c>
      <c r="I95" s="416"/>
      <c r="J95" s="417"/>
      <c r="K95" s="91" t="s">
        <v>155</v>
      </c>
    </row>
    <row r="96" spans="2:17" ht="54.95" customHeight="1" x14ac:dyDescent="0.15">
      <c r="B96" s="82"/>
      <c r="D96" s="418" t="s">
        <v>655</v>
      </c>
      <c r="E96" s="119"/>
      <c r="F96" s="386" t="s">
        <v>616</v>
      </c>
      <c r="G96" s="386"/>
      <c r="H96" s="119"/>
      <c r="I96" s="419" t="s">
        <v>644</v>
      </c>
      <c r="J96" s="420"/>
      <c r="K96" s="262" t="s">
        <v>807</v>
      </c>
      <c r="O96" s="6">
        <v>2</v>
      </c>
      <c r="P96" s="421">
        <f>COUNTA(E96)+IF($J$96="【セット数合計】が【PCSの情報 台数】の値と一致するように記載ください",0,COUNTA(H96))</f>
        <v>0</v>
      </c>
      <c r="Q96" s="6">
        <f>O96-P96</f>
        <v>2</v>
      </c>
    </row>
    <row r="97" spans="2:17" ht="54.95" customHeight="1" x14ac:dyDescent="0.15">
      <c r="B97" s="82"/>
      <c r="C97" s="114"/>
      <c r="D97" s="422" t="s">
        <v>656</v>
      </c>
      <c r="E97" s="104"/>
      <c r="F97" s="265" t="s">
        <v>615</v>
      </c>
      <c r="G97" s="265"/>
      <c r="H97" s="104"/>
      <c r="I97" s="380" t="s">
        <v>644</v>
      </c>
      <c r="J97" s="911" t="str">
        <f>IF(AND($E94&lt;2,OR(E97&lt;&gt;"",H97&lt;&gt;"")),"←蓄電池容量構成の種類数に応じて、灰色セルの数値を削除ください","")</f>
        <v/>
      </c>
      <c r="K97" s="269" t="s">
        <v>807</v>
      </c>
      <c r="O97" s="6">
        <v>2</v>
      </c>
      <c r="P97" s="421">
        <f>IF(E94&lt;2,2,COUNTA(E97)+IF($J$96="【セット数合計】が【PCSの情報 台数】の値と一致するように記載ください",0,COUNTA(H97)))</f>
        <v>2</v>
      </c>
      <c r="Q97" s="6">
        <f>O97-P97</f>
        <v>0</v>
      </c>
    </row>
    <row r="98" spans="2:17" ht="54.95" customHeight="1" x14ac:dyDescent="0.15">
      <c r="B98" s="82"/>
      <c r="C98" s="114"/>
      <c r="D98" s="422" t="s">
        <v>657</v>
      </c>
      <c r="E98" s="104"/>
      <c r="F98" s="265" t="s">
        <v>615</v>
      </c>
      <c r="G98" s="265"/>
      <c r="H98" s="104"/>
      <c r="I98" s="380" t="s">
        <v>644</v>
      </c>
      <c r="J98" s="405" t="str">
        <f>IF(AND($E94&lt;3,OR(E98&lt;&gt;"",H98&lt;&gt;"")),"←蓄電池容量構成の種類数に応じて、灰色セルの数値を削除ください","")</f>
        <v/>
      </c>
      <c r="K98" s="269" t="s">
        <v>807</v>
      </c>
      <c r="O98" s="6">
        <v>2</v>
      </c>
      <c r="P98" s="421">
        <f>IF(E94&lt;3,2,COUNTA(E98)+IF($J$96="【セット数合計】が【PCSの情報 台数】の値と一致するように記載ください",0,COUNTA(H98)))</f>
        <v>2</v>
      </c>
      <c r="Q98" s="6">
        <f>O98-P98</f>
        <v>0</v>
      </c>
    </row>
    <row r="99" spans="2:17" ht="54.95" customHeight="1" x14ac:dyDescent="0.15">
      <c r="B99" s="82"/>
      <c r="C99" s="114"/>
      <c r="D99" s="422" t="s">
        <v>658</v>
      </c>
      <c r="E99" s="104"/>
      <c r="F99" s="265" t="s">
        <v>615</v>
      </c>
      <c r="G99" s="265"/>
      <c r="H99" s="104"/>
      <c r="I99" s="380" t="s">
        <v>644</v>
      </c>
      <c r="J99" s="405" t="str">
        <f>IF(AND($E94&lt;4,OR(E99&lt;&gt;"",H99&lt;&gt;"")),"←蓄電池容量構成の種類数に応じて、灰色セルの数値を削除ください","")</f>
        <v/>
      </c>
      <c r="K99" s="269" t="s">
        <v>807</v>
      </c>
      <c r="O99" s="6">
        <v>2</v>
      </c>
      <c r="P99" s="421">
        <f>IF(E94&lt;4,2,COUNTA(E99)+IF($J$96="【セット数合計】が【PCSの情報 台数】の値と一致するように記載ください",0,COUNTA(H99)))</f>
        <v>2</v>
      </c>
      <c r="Q99" s="6">
        <f>O99-P99</f>
        <v>0</v>
      </c>
    </row>
    <row r="100" spans="2:17" ht="54.95" customHeight="1" x14ac:dyDescent="0.15">
      <c r="B100" s="82"/>
      <c r="C100" s="114"/>
      <c r="D100" s="423" t="s">
        <v>659</v>
      </c>
      <c r="E100" s="106"/>
      <c r="F100" s="353" t="s">
        <v>615</v>
      </c>
      <c r="G100" s="353"/>
      <c r="H100" s="106"/>
      <c r="I100" s="424" t="s">
        <v>644</v>
      </c>
      <c r="J100" s="376" t="str">
        <f>IF(AND($E94&lt;5,OR(E100&lt;&gt;"",H100&lt;&gt;"")),"←蓄電池容量構成の種類数に応じて、灰色セルの数値を削除ください","")</f>
        <v/>
      </c>
      <c r="K100" s="425" t="s">
        <v>807</v>
      </c>
      <c r="O100" s="6">
        <v>2</v>
      </c>
      <c r="P100" s="421">
        <f>IF(E94&lt;5,2,COUNTA(E100)+IF($J$96="【セット数合計】が【PCSの情報 台数】の値と一致するように記載ください",0,COUNTA(H100)))</f>
        <v>2</v>
      </c>
      <c r="Q100" s="6">
        <f>O100-P100</f>
        <v>0</v>
      </c>
    </row>
    <row r="101" spans="2:17" ht="54.95" customHeight="1" x14ac:dyDescent="0.15">
      <c r="B101" s="82"/>
      <c r="C101" s="114"/>
      <c r="D101" s="426" t="s">
        <v>660</v>
      </c>
      <c r="E101" s="294">
        <f>E96*H96+E97*H97+E98*H98+E99*H99+E100*H100</f>
        <v>0</v>
      </c>
      <c r="F101" s="396" t="s">
        <v>623</v>
      </c>
      <c r="G101" s="396"/>
      <c r="H101" s="299">
        <f>SUM(H96:H100)</f>
        <v>0</v>
      </c>
      <c r="I101" s="91" t="s">
        <v>645</v>
      </c>
      <c r="J101" s="398"/>
      <c r="K101" s="278" t="s">
        <v>808</v>
      </c>
    </row>
    <row r="102" spans="2:17" ht="50.1" customHeight="1" x14ac:dyDescent="0.15">
      <c r="B102" s="82"/>
      <c r="C102" s="111" t="s">
        <v>702</v>
      </c>
      <c r="D102" s="427"/>
      <c r="E102" s="428"/>
      <c r="F102" s="84"/>
      <c r="G102" s="84"/>
      <c r="H102" s="84"/>
      <c r="I102" s="84"/>
      <c r="J102" s="290"/>
      <c r="K102" s="91"/>
    </row>
    <row r="103" spans="2:17" ht="44.1" customHeight="1" x14ac:dyDescent="0.15">
      <c r="B103" s="82"/>
      <c r="C103" s="108" t="s">
        <v>694</v>
      </c>
      <c r="D103" s="418" t="s">
        <v>695</v>
      </c>
      <c r="E103" s="103" t="s">
        <v>25</v>
      </c>
      <c r="F103" s="258"/>
      <c r="G103" s="258"/>
      <c r="H103" s="317"/>
      <c r="I103" s="328"/>
      <c r="J103" s="258" t="s">
        <v>771</v>
      </c>
      <c r="K103" s="431" t="s">
        <v>809</v>
      </c>
      <c r="O103" s="6">
        <v>1</v>
      </c>
      <c r="P103" s="6">
        <f>IF(E70&lt;2,1,IF(OR(E103="選択してください",E103=""),0,COUNTA(E103)))</f>
        <v>1</v>
      </c>
      <c r="Q103" s="6">
        <f t="shared" ref="Q103:Q114" si="9">O103-P103</f>
        <v>0</v>
      </c>
    </row>
    <row r="104" spans="2:17" ht="80.099999999999994" customHeight="1" x14ac:dyDescent="0.15">
      <c r="B104" s="82"/>
      <c r="C104" s="108"/>
      <c r="D104" s="853" t="s">
        <v>900</v>
      </c>
      <c r="E104" s="885" t="s">
        <v>886</v>
      </c>
      <c r="F104" s="386"/>
      <c r="G104" s="852" t="s">
        <v>705</v>
      </c>
      <c r="H104" s="119"/>
      <c r="I104" s="419" t="s">
        <v>130</v>
      </c>
      <c r="J104" s="430" t="str">
        <f>IF(E176="","PCSの単体（1台あたり）の定格出力を、少数点を含む値で記載ください",IF(AND(E70&gt;1,E176&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104" s="431" t="s">
        <v>810</v>
      </c>
      <c r="O104" s="6">
        <v>1</v>
      </c>
      <c r="P104" s="6">
        <f>IF($E$70&lt;2,1,IF(J104="【（変更後）最大受電電力】が1999.4kWを超えております。【最小自家消費電力】と合わせてご確認ください。※【（変更後）最大受電電力】が1999.4kW以下になると、このエラーは停止します",0,COUNTA(H104)))</f>
        <v>1</v>
      </c>
      <c r="Q104" s="6">
        <f t="shared" si="9"/>
        <v>0</v>
      </c>
    </row>
    <row r="105" spans="2:17" ht="80.099999999999994" customHeight="1" x14ac:dyDescent="0.15">
      <c r="B105" s="82"/>
      <c r="C105" s="108"/>
      <c r="D105" s="383" t="s">
        <v>783</v>
      </c>
      <c r="E105" s="886" t="s">
        <v>887</v>
      </c>
      <c r="F105" s="265"/>
      <c r="G105" s="385" t="s">
        <v>155</v>
      </c>
      <c r="H105" s="104"/>
      <c r="I105" s="419" t="s">
        <v>130</v>
      </c>
      <c r="J105" s="381" t="str">
        <f>IF(AND(E70&gt;1,E177&lt;-1999.4),"【（変更後）最小受電電力】が-1999.4より小さい値となっております。【最大自家消費電力】と合わせてご確認ください。※【（変更後）最小受電電力】が-1999.4kW以上になると、このエラーは停止します","PCSの単体（1台あたり）の定格出力を、少数点を含む値で記載ください")</f>
        <v>PCSの単体（1台あたり）の定格出力を、少数点を含む値で記載ください</v>
      </c>
      <c r="K105" s="382" t="s">
        <v>811</v>
      </c>
      <c r="O105" s="6">
        <v>1</v>
      </c>
      <c r="P105" s="6">
        <f>IF($E$70&lt;2,1,IF(J105="【（変更後）最小受電電力】が-1999.4より小さい値となっております。【最大自家消費電力】と合わせてご確認ください。※【（変更後）最小受電電力】が-1999.4kW以上になると、このエラーは停止します",0,COUNTA(H105)))</f>
        <v>1</v>
      </c>
      <c r="Q105" s="6">
        <f t="shared" si="9"/>
        <v>0</v>
      </c>
    </row>
    <row r="106" spans="2:17" ht="44.1" customHeight="1" x14ac:dyDescent="0.15">
      <c r="B106" s="82"/>
      <c r="C106" s="108"/>
      <c r="D106" s="110" t="s">
        <v>64</v>
      </c>
      <c r="E106" s="119" t="s">
        <v>25</v>
      </c>
      <c r="F106" s="386"/>
      <c r="G106" s="386"/>
      <c r="H106" s="387"/>
      <c r="I106" s="388"/>
      <c r="J106" s="386"/>
      <c r="K106" s="389" t="s">
        <v>812</v>
      </c>
      <c r="O106" s="6">
        <v>1</v>
      </c>
      <c r="P106" s="6">
        <f>IF($E$70&lt;2,1,IF(OR(E106="選択してください",E106=""),0,COUNTA(E106)))</f>
        <v>1</v>
      </c>
      <c r="Q106" s="6">
        <f t="shared" si="9"/>
        <v>0</v>
      </c>
    </row>
    <row r="107" spans="2:17" ht="44.1" customHeight="1" x14ac:dyDescent="0.15">
      <c r="B107" s="82"/>
      <c r="C107" s="108"/>
      <c r="D107" s="392" t="s">
        <v>881</v>
      </c>
      <c r="E107" s="271">
        <f>IF(E125="",0,IF(E125=1,H127,IF(E125&lt;=2,SUM(H127:H128),IF(E125&lt;=3,SUM(H127:H129),IF(E125&lt;=4,SUM(H127:H130),IF(E125=5,SUM(H127:H131)))))))</f>
        <v>0</v>
      </c>
      <c r="F107" s="265" t="s">
        <v>135</v>
      </c>
      <c r="G107" s="265"/>
      <c r="H107" s="321"/>
      <c r="I107" s="330"/>
      <c r="J107" s="265" t="s">
        <v>883</v>
      </c>
      <c r="K107" s="382" t="s">
        <v>846</v>
      </c>
      <c r="O107" s="6">
        <v>1</v>
      </c>
      <c r="P107" s="6">
        <f>IF($E$70&lt;2,1,COUNTA(E107))</f>
        <v>1</v>
      </c>
      <c r="Q107" s="6">
        <f t="shared" si="9"/>
        <v>0</v>
      </c>
    </row>
    <row r="108" spans="2:17" ht="44.1" customHeight="1" x14ac:dyDescent="0.15">
      <c r="B108" s="82"/>
      <c r="C108" s="108"/>
      <c r="D108" s="392" t="s">
        <v>136</v>
      </c>
      <c r="E108" s="104"/>
      <c r="F108" s="265"/>
      <c r="G108" s="265"/>
      <c r="H108" s="321"/>
      <c r="I108" s="330"/>
      <c r="J108" s="393" t="s">
        <v>137</v>
      </c>
      <c r="K108" s="269" t="s">
        <v>813</v>
      </c>
      <c r="O108" s="6">
        <v>1</v>
      </c>
      <c r="P108" s="6">
        <f>IF($E$70&lt;2,1,COUNTA(E108))</f>
        <v>1</v>
      </c>
      <c r="Q108" s="6">
        <f t="shared" si="9"/>
        <v>0</v>
      </c>
    </row>
    <row r="109" spans="2:17" ht="44.1" customHeight="1" x14ac:dyDescent="0.15">
      <c r="B109" s="82"/>
      <c r="C109" s="108"/>
      <c r="D109" s="392" t="s">
        <v>138</v>
      </c>
      <c r="E109" s="104"/>
      <c r="F109" s="265"/>
      <c r="G109" s="265"/>
      <c r="H109" s="321"/>
      <c r="I109" s="330"/>
      <c r="J109" s="393" t="s">
        <v>137</v>
      </c>
      <c r="K109" s="269" t="s">
        <v>813</v>
      </c>
      <c r="O109" s="6">
        <v>1</v>
      </c>
      <c r="P109" s="6">
        <f>IF($E$70&lt;2,1,COUNTA(E109))</f>
        <v>1</v>
      </c>
      <c r="Q109" s="6">
        <f t="shared" si="9"/>
        <v>0</v>
      </c>
    </row>
    <row r="110" spans="2:17" ht="44.1" customHeight="1" x14ac:dyDescent="0.15">
      <c r="B110" s="82"/>
      <c r="C110" s="108"/>
      <c r="D110" s="392" t="s">
        <v>67</v>
      </c>
      <c r="E110" s="119" t="s">
        <v>25</v>
      </c>
      <c r="F110" s="265"/>
      <c r="G110" s="265"/>
      <c r="H110" s="432"/>
      <c r="I110" s="330"/>
      <c r="J110" s="265" t="s">
        <v>673</v>
      </c>
      <c r="K110" s="382" t="s">
        <v>814</v>
      </c>
      <c r="O110" s="6">
        <v>1</v>
      </c>
      <c r="P110" s="6">
        <f>IF($E$70&lt;2,1,IF(OR(E110="選択してください",E110=""),0,COUNTA(E110)))</f>
        <v>1</v>
      </c>
      <c r="Q110" s="6">
        <f t="shared" si="9"/>
        <v>0</v>
      </c>
    </row>
    <row r="111" spans="2:17" ht="65.099999999999994" customHeight="1" x14ac:dyDescent="0.15">
      <c r="B111" s="82"/>
      <c r="C111" s="108"/>
      <c r="D111" s="394" t="s">
        <v>683</v>
      </c>
      <c r="E111" s="395" t="s">
        <v>707</v>
      </c>
      <c r="F111" s="265"/>
      <c r="G111" s="379" t="s">
        <v>705</v>
      </c>
      <c r="H111" s="104"/>
      <c r="I111" s="380" t="s">
        <v>139</v>
      </c>
      <c r="J111" s="393" t="s">
        <v>740</v>
      </c>
      <c r="K111" s="269" t="s">
        <v>815</v>
      </c>
      <c r="O111" s="6">
        <v>1</v>
      </c>
      <c r="P111" s="6">
        <f>IF($E$70&lt;2,1,COUNTA(H111))</f>
        <v>1</v>
      </c>
      <c r="Q111" s="6">
        <f t="shared" si="9"/>
        <v>0</v>
      </c>
    </row>
    <row r="112" spans="2:17" ht="68.099999999999994" customHeight="1" x14ac:dyDescent="0.15">
      <c r="B112" s="82"/>
      <c r="C112" s="108"/>
      <c r="D112" s="394" t="s">
        <v>684</v>
      </c>
      <c r="E112" s="395" t="s">
        <v>708</v>
      </c>
      <c r="F112" s="265"/>
      <c r="G112" s="385" t="s">
        <v>155</v>
      </c>
      <c r="H112" s="104"/>
      <c r="I112" s="380" t="s">
        <v>139</v>
      </c>
      <c r="J112" s="393" t="s">
        <v>751</v>
      </c>
      <c r="K112" s="269" t="s">
        <v>816</v>
      </c>
      <c r="O112" s="6">
        <v>1</v>
      </c>
      <c r="P112" s="6">
        <f>IF($E$70&lt;2,1,COUNTA(H112))</f>
        <v>1</v>
      </c>
      <c r="Q112" s="6">
        <f t="shared" si="9"/>
        <v>0</v>
      </c>
    </row>
    <row r="113" spans="2:17" ht="44.1" customHeight="1" x14ac:dyDescent="0.15">
      <c r="B113" s="82"/>
      <c r="C113" s="108"/>
      <c r="D113" s="392" t="s">
        <v>140</v>
      </c>
      <c r="E113" s="104"/>
      <c r="F113" s="265" t="s">
        <v>141</v>
      </c>
      <c r="G113" s="265"/>
      <c r="H113" s="321"/>
      <c r="I113" s="330"/>
      <c r="J113" s="265"/>
      <c r="K113" s="382" t="s">
        <v>817</v>
      </c>
      <c r="O113" s="6">
        <v>1</v>
      </c>
      <c r="P113" s="6">
        <f>IF($E$70&lt;2,1,COUNTA(E113))</f>
        <v>1</v>
      </c>
      <c r="Q113" s="6">
        <f t="shared" si="9"/>
        <v>0</v>
      </c>
    </row>
    <row r="114" spans="2:17" ht="44.1" customHeight="1" x14ac:dyDescent="0.15">
      <c r="B114" s="82"/>
      <c r="C114" s="108"/>
      <c r="D114" s="109" t="s">
        <v>142</v>
      </c>
      <c r="E114" s="107"/>
      <c r="F114" s="396" t="s">
        <v>143</v>
      </c>
      <c r="G114" s="396" t="s">
        <v>144</v>
      </c>
      <c r="H114" s="107"/>
      <c r="I114" s="397" t="s">
        <v>141</v>
      </c>
      <c r="J114" s="396" t="s">
        <v>867</v>
      </c>
      <c r="K114" s="398" t="s">
        <v>818</v>
      </c>
      <c r="O114" s="6">
        <v>2</v>
      </c>
      <c r="P114" s="6">
        <f>IF($E$70&lt;2,2,COUNTA(E114)+COUNTA(H114))</f>
        <v>2</v>
      </c>
      <c r="Q114" s="6">
        <f t="shared" si="9"/>
        <v>0</v>
      </c>
    </row>
    <row r="115" spans="2:17" ht="44.1" customHeight="1" x14ac:dyDescent="0.15">
      <c r="B115" s="82"/>
      <c r="C115" s="112"/>
      <c r="D115" s="399" t="s">
        <v>145</v>
      </c>
      <c r="E115" s="104"/>
      <c r="F115" s="265" t="s">
        <v>146</v>
      </c>
      <c r="G115" s="265" t="s">
        <v>144</v>
      </c>
      <c r="H115" s="104"/>
      <c r="I115" s="380" t="s">
        <v>146</v>
      </c>
      <c r="J115" s="433" t="s">
        <v>147</v>
      </c>
      <c r="K115" s="382" t="s">
        <v>953</v>
      </c>
      <c r="O115" s="6">
        <v>2</v>
      </c>
      <c r="P115" s="6">
        <f>IF($E$70&lt;2,2,COUNTA(E115)+COUNTA(H115))</f>
        <v>2</v>
      </c>
      <c r="Q115" s="6">
        <f t="shared" ref="Q115:Q124" si="10">O115-P115</f>
        <v>0</v>
      </c>
    </row>
    <row r="116" spans="2:17" ht="44.1" customHeight="1" x14ac:dyDescent="0.15">
      <c r="B116" s="82"/>
      <c r="C116" s="400"/>
      <c r="D116" s="392" t="s">
        <v>148</v>
      </c>
      <c r="E116" s="104"/>
      <c r="F116" s="265" t="s">
        <v>146</v>
      </c>
      <c r="G116" s="265" t="s">
        <v>144</v>
      </c>
      <c r="H116" s="104"/>
      <c r="I116" s="380" t="s">
        <v>146</v>
      </c>
      <c r="J116" s="393" t="s">
        <v>147</v>
      </c>
      <c r="K116" s="382" t="s">
        <v>954</v>
      </c>
      <c r="O116" s="6">
        <v>2</v>
      </c>
      <c r="P116" s="6">
        <f>IF($E$70&lt;2,2,COUNTA(E116)+COUNTA(H116))</f>
        <v>2</v>
      </c>
      <c r="Q116" s="6">
        <f t="shared" si="10"/>
        <v>0</v>
      </c>
    </row>
    <row r="117" spans="2:17" ht="44.1" customHeight="1" x14ac:dyDescent="0.15">
      <c r="B117" s="82"/>
      <c r="C117" s="108"/>
      <c r="D117" s="401" t="s">
        <v>149</v>
      </c>
      <c r="E117" s="104"/>
      <c r="F117" s="265" t="s">
        <v>150</v>
      </c>
      <c r="G117" s="265"/>
      <c r="H117" s="321"/>
      <c r="I117" s="330"/>
      <c r="J117" s="265" t="s">
        <v>151</v>
      </c>
      <c r="K117" s="382" t="s">
        <v>955</v>
      </c>
      <c r="O117" s="6">
        <v>1</v>
      </c>
      <c r="P117" s="6">
        <f>IF($E$70&lt;2,1,COUNTA(E117))</f>
        <v>1</v>
      </c>
      <c r="Q117" s="6">
        <f t="shared" si="10"/>
        <v>0</v>
      </c>
    </row>
    <row r="118" spans="2:17" ht="44.1" customHeight="1" x14ac:dyDescent="0.15">
      <c r="B118" s="82"/>
      <c r="C118" s="108"/>
      <c r="D118" s="402" t="s">
        <v>152</v>
      </c>
      <c r="E118" s="104"/>
      <c r="F118" s="265" t="s">
        <v>150</v>
      </c>
      <c r="G118" s="265"/>
      <c r="H118" s="321"/>
      <c r="I118" s="330"/>
      <c r="J118" s="265" t="s">
        <v>153</v>
      </c>
      <c r="K118" s="382" t="s">
        <v>955</v>
      </c>
      <c r="O118" s="6">
        <v>1</v>
      </c>
      <c r="P118" s="6">
        <f>IF($E$70&lt;2,1,COUNTA(E118))</f>
        <v>1</v>
      </c>
      <c r="Q118" s="6">
        <f t="shared" si="10"/>
        <v>0</v>
      </c>
    </row>
    <row r="119" spans="2:17" ht="44.1" customHeight="1" x14ac:dyDescent="0.15">
      <c r="B119" s="82"/>
      <c r="C119" s="108"/>
      <c r="D119" s="402" t="s">
        <v>908</v>
      </c>
      <c r="E119" s="104"/>
      <c r="F119" s="265" t="s">
        <v>909</v>
      </c>
      <c r="G119" s="265" t="s">
        <v>910</v>
      </c>
      <c r="H119" s="104"/>
      <c r="I119" s="380" t="s">
        <v>146</v>
      </c>
      <c r="J119" s="265" t="s">
        <v>932</v>
      </c>
      <c r="K119" s="382" t="s">
        <v>956</v>
      </c>
      <c r="O119" s="6">
        <v>2</v>
      </c>
      <c r="P119" s="6">
        <f>IF($E$70&lt;2,2,COUNTA(E119)+COUNTA(H119))</f>
        <v>2</v>
      </c>
      <c r="Q119" s="6">
        <f t="shared" ref="Q119:Q120" si="11">O119-P119</f>
        <v>0</v>
      </c>
    </row>
    <row r="120" spans="2:17" ht="44.1" customHeight="1" x14ac:dyDescent="0.15">
      <c r="B120" s="82"/>
      <c r="C120" s="108"/>
      <c r="D120" s="402" t="s">
        <v>947</v>
      </c>
      <c r="E120" s="104"/>
      <c r="F120" s="265" t="s">
        <v>909</v>
      </c>
      <c r="G120" s="265"/>
      <c r="H120" s="321"/>
      <c r="I120" s="330"/>
      <c r="J120" s="265" t="s">
        <v>911</v>
      </c>
      <c r="K120" s="382" t="s">
        <v>957</v>
      </c>
      <c r="O120" s="6">
        <v>1</v>
      </c>
      <c r="P120" s="6">
        <f>IF($E$70&lt;2,1,COUNTA(E120))</f>
        <v>1</v>
      </c>
      <c r="Q120" s="6">
        <f t="shared" si="11"/>
        <v>0</v>
      </c>
    </row>
    <row r="121" spans="2:17" ht="44.1" customHeight="1" x14ac:dyDescent="0.15">
      <c r="B121" s="82"/>
      <c r="C121" s="108"/>
      <c r="D121" s="392" t="s">
        <v>71</v>
      </c>
      <c r="E121" s="104" t="s">
        <v>25</v>
      </c>
      <c r="F121" s="265"/>
      <c r="G121" s="265"/>
      <c r="H121" s="321"/>
      <c r="I121" s="330"/>
      <c r="J121" s="265"/>
      <c r="K121" s="382" t="s">
        <v>938</v>
      </c>
      <c r="O121" s="6">
        <v>1</v>
      </c>
      <c r="P121" s="6">
        <f>IF($E$70&lt;2,1,IF(OR(E121="選択してください",E121=""),0,COUNTA(E121)))</f>
        <v>1</v>
      </c>
      <c r="Q121" s="6">
        <f t="shared" si="10"/>
        <v>0</v>
      </c>
    </row>
    <row r="122" spans="2:17" ht="44.1" customHeight="1" x14ac:dyDescent="0.15">
      <c r="B122" s="82"/>
      <c r="C122" s="114"/>
      <c r="D122" s="109" t="s">
        <v>690</v>
      </c>
      <c r="E122" s="107" t="s">
        <v>25</v>
      </c>
      <c r="F122" s="396"/>
      <c r="G122" s="396"/>
      <c r="H122" s="324"/>
      <c r="I122" s="407"/>
      <c r="J122" s="397"/>
      <c r="K122" s="398" t="s">
        <v>939</v>
      </c>
      <c r="O122" s="6">
        <v>1</v>
      </c>
      <c r="P122" s="6">
        <f>IF($E$70&lt;2,1,IF(OR(E122="選択してください",E122=""),0,COUNTA(E122)))</f>
        <v>1</v>
      </c>
      <c r="Q122" s="6">
        <f t="shared" si="10"/>
        <v>0</v>
      </c>
    </row>
    <row r="123" spans="2:17" ht="44.1" customHeight="1" x14ac:dyDescent="0.15">
      <c r="B123" s="82"/>
      <c r="C123" s="114"/>
      <c r="D123" s="109" t="s">
        <v>76</v>
      </c>
      <c r="E123" s="107" t="s">
        <v>25</v>
      </c>
      <c r="F123" s="396"/>
      <c r="G123" s="396"/>
      <c r="H123" s="324"/>
      <c r="I123" s="407"/>
      <c r="J123" s="396"/>
      <c r="K123" s="278" t="s">
        <v>940</v>
      </c>
      <c r="O123" s="6">
        <v>1</v>
      </c>
      <c r="P123" s="6">
        <f>IF($E$70&lt;2,1,IF(OR(E123="選択してください",E123=""),0,COUNTA(E123)))</f>
        <v>1</v>
      </c>
      <c r="Q123" s="6">
        <f t="shared" si="10"/>
        <v>0</v>
      </c>
    </row>
    <row r="124" spans="2:17" ht="44.1" customHeight="1" x14ac:dyDescent="0.15">
      <c r="B124" s="82"/>
      <c r="C124" s="108"/>
      <c r="D124" s="300" t="s">
        <v>722</v>
      </c>
      <c r="E124" s="106"/>
      <c r="F124" s="353"/>
      <c r="G124" s="353"/>
      <c r="H124" s="331"/>
      <c r="I124" s="332"/>
      <c r="J124" s="302" t="s">
        <v>637</v>
      </c>
      <c r="K124" s="425" t="s">
        <v>941</v>
      </c>
      <c r="O124" s="6">
        <v>1</v>
      </c>
      <c r="P124" s="6">
        <f>IF($E$70&lt;2,1,IF(E123="有",COUNTA(E124),1))</f>
        <v>1</v>
      </c>
      <c r="Q124" s="6">
        <f t="shared" si="10"/>
        <v>0</v>
      </c>
    </row>
    <row r="125" spans="2:17" ht="42" x14ac:dyDescent="0.15">
      <c r="B125" s="82"/>
      <c r="C125" s="112" t="s">
        <v>647</v>
      </c>
      <c r="D125" s="434" t="s">
        <v>724</v>
      </c>
      <c r="E125" s="119"/>
      <c r="F125" s="31" t="s">
        <v>650</v>
      </c>
      <c r="G125" s="31"/>
      <c r="H125" s="373"/>
      <c r="I125" s="374"/>
      <c r="J125" s="435" t="s">
        <v>736</v>
      </c>
      <c r="K125" s="122" t="s">
        <v>797</v>
      </c>
      <c r="O125" s="6">
        <v>1</v>
      </c>
      <c r="P125" s="6">
        <f>IF($E$70&lt;2,1,COUNTA(E125))</f>
        <v>1</v>
      </c>
      <c r="Q125" s="6">
        <f>O125-P125</f>
        <v>0</v>
      </c>
    </row>
    <row r="126" spans="2:17" ht="44.1" customHeight="1" x14ac:dyDescent="0.15">
      <c r="B126" s="82"/>
      <c r="C126" s="400"/>
      <c r="D126" s="436" t="s">
        <v>686</v>
      </c>
      <c r="E126" s="414" t="s">
        <v>614</v>
      </c>
      <c r="F126" s="415"/>
      <c r="G126" s="415"/>
      <c r="H126" s="414" t="s">
        <v>654</v>
      </c>
      <c r="I126" s="416"/>
      <c r="J126" s="417"/>
      <c r="K126" s="91" t="s">
        <v>797</v>
      </c>
    </row>
    <row r="127" spans="2:17" ht="54.95" customHeight="1" x14ac:dyDescent="0.15">
      <c r="B127" s="82"/>
      <c r="D127" s="418" t="s">
        <v>655</v>
      </c>
      <c r="E127" s="119"/>
      <c r="F127" s="258" t="s">
        <v>615</v>
      </c>
      <c r="G127" s="258"/>
      <c r="H127" s="119"/>
      <c r="I127" s="429" t="s">
        <v>644</v>
      </c>
      <c r="J127" s="420"/>
      <c r="K127" s="262" t="s">
        <v>819</v>
      </c>
      <c r="O127" s="6">
        <v>2</v>
      </c>
      <c r="P127" s="6">
        <f>IF($E$70&lt;2,2,COUNTA(E127)+IF(J127="【セット数合計】が【PCSの情報 台数】と一致するように記載ください",0,COUNTA(H127)))</f>
        <v>2</v>
      </c>
      <c r="Q127" s="6">
        <f>O127-P127</f>
        <v>0</v>
      </c>
    </row>
    <row r="128" spans="2:17" ht="54.95" customHeight="1" x14ac:dyDescent="0.15">
      <c r="B128" s="82"/>
      <c r="C128" s="114"/>
      <c r="D128" s="422" t="s">
        <v>656</v>
      </c>
      <c r="E128" s="104"/>
      <c r="F128" s="265" t="s">
        <v>615</v>
      </c>
      <c r="G128" s="265"/>
      <c r="H128" s="104"/>
      <c r="I128" s="380" t="s">
        <v>644</v>
      </c>
      <c r="J128" s="911" t="str">
        <f>IF(AND($E125&lt;2,OR(E128&lt;&gt;"",H128&lt;&gt;"")),"←蓄電池容量構成の種類数に応じて、灰色セルの数値を削除ください","")</f>
        <v/>
      </c>
      <c r="K128" s="269" t="s">
        <v>819</v>
      </c>
      <c r="O128" s="6">
        <v>2</v>
      </c>
      <c r="P128" s="6">
        <f>IF($E$70&lt;2,2,IF($E$125&lt;2,2,COUNTA(E128)+IF(J127="【セット数合計】が【PCSの情報 台数】と一致するように記載ください",0,COUNTA(H128))))</f>
        <v>2</v>
      </c>
      <c r="Q128" s="6">
        <f>O128-P128</f>
        <v>0</v>
      </c>
    </row>
    <row r="129" spans="2:17" ht="54.95" customHeight="1" x14ac:dyDescent="0.15">
      <c r="B129" s="82"/>
      <c r="C129" s="114"/>
      <c r="D129" s="422" t="s">
        <v>657</v>
      </c>
      <c r="E129" s="104"/>
      <c r="F129" s="265" t="s">
        <v>615</v>
      </c>
      <c r="G129" s="265"/>
      <c r="H129" s="104"/>
      <c r="I129" s="380" t="s">
        <v>644</v>
      </c>
      <c r="J129" s="405" t="str">
        <f>IF(AND($E125&lt;3,OR(E129&lt;&gt;"",H129&lt;&gt;"")),"←蓄電池容量構成の種類数に応じて、灰色セルの数値を削除ください","")</f>
        <v/>
      </c>
      <c r="K129" s="269" t="s">
        <v>819</v>
      </c>
      <c r="O129" s="6">
        <v>2</v>
      </c>
      <c r="P129" s="6">
        <f>IF($E$70&lt;2,2,IF($E$125&lt;3,2,COUNTA(E129)+IF(J127="【セット数合計】が【PCSの情報 台数】と一致するように記載ください",0,COUNTA(H129))))</f>
        <v>2</v>
      </c>
      <c r="Q129" s="6">
        <f>O129-P129</f>
        <v>0</v>
      </c>
    </row>
    <row r="130" spans="2:17" ht="54.95" customHeight="1" x14ac:dyDescent="0.15">
      <c r="B130" s="82"/>
      <c r="C130" s="114"/>
      <c r="D130" s="422" t="s">
        <v>658</v>
      </c>
      <c r="E130" s="104"/>
      <c r="F130" s="265" t="s">
        <v>615</v>
      </c>
      <c r="G130" s="265"/>
      <c r="H130" s="104"/>
      <c r="I130" s="380" t="s">
        <v>644</v>
      </c>
      <c r="J130" s="405" t="str">
        <f>IF(AND($E125&lt;4,OR(E130&lt;&gt;"",H130&lt;&gt;"")),"←蓄電池容量構成の種類数に応じて、灰色セルの数値を削除ください","")</f>
        <v/>
      </c>
      <c r="K130" s="269" t="s">
        <v>819</v>
      </c>
      <c r="O130" s="6">
        <v>2</v>
      </c>
      <c r="P130" s="6">
        <f>IF($E$70&lt;2,2,IF($E$125&lt;4,2,COUNTA(E130)+IF(J127="【セット数合計】が【PCSの情報 台数】と一致するように記載ください",0,COUNTA(H130))))</f>
        <v>2</v>
      </c>
      <c r="Q130" s="6">
        <f>O130-P130</f>
        <v>0</v>
      </c>
    </row>
    <row r="131" spans="2:17" ht="54.95" customHeight="1" x14ac:dyDescent="0.15">
      <c r="B131" s="82"/>
      <c r="C131" s="114"/>
      <c r="D131" s="406" t="s">
        <v>659</v>
      </c>
      <c r="E131" s="107"/>
      <c r="F131" s="396" t="s">
        <v>615</v>
      </c>
      <c r="G131" s="396"/>
      <c r="H131" s="107"/>
      <c r="I131" s="397" t="s">
        <v>644</v>
      </c>
      <c r="J131" s="376" t="str">
        <f>IF(AND($E125&lt;5,OR(E131&lt;&gt;"",H131&lt;&gt;"")),"←蓄電池容量構成の種類数に応じて、灰色セルの数値を削除ください","")</f>
        <v/>
      </c>
      <c r="K131" s="278" t="s">
        <v>819</v>
      </c>
      <c r="O131" s="6">
        <v>2</v>
      </c>
      <c r="P131" s="6">
        <f>IF($E$70&lt;2,2,IF($E$125&lt;5,2,COUNTA(E131)+IF(J127="【セット数合計】が【PCSの情報 台数】と一致するように記載ください",0,COUNTA(H131))))</f>
        <v>2</v>
      </c>
      <c r="Q131" s="6">
        <f>O131-P131</f>
        <v>0</v>
      </c>
    </row>
    <row r="132" spans="2:17" ht="54.95" customHeight="1" x14ac:dyDescent="0.15">
      <c r="B132" s="82"/>
      <c r="C132" s="114"/>
      <c r="D132" s="436" t="s">
        <v>660</v>
      </c>
      <c r="E132" s="307">
        <f>E127*H127+E128*H128+E129*H129+E130*H130+E131*H131</f>
        <v>0</v>
      </c>
      <c r="F132" s="304" t="s">
        <v>623</v>
      </c>
      <c r="G132" s="304"/>
      <c r="H132" s="307">
        <f>SUM(H127:H131)</f>
        <v>0</v>
      </c>
      <c r="I132" s="378" t="s">
        <v>645</v>
      </c>
      <c r="J132" s="437"/>
      <c r="K132" s="372" t="s">
        <v>820</v>
      </c>
    </row>
    <row r="133" spans="2:17" ht="54.95" customHeight="1" x14ac:dyDescent="0.15">
      <c r="B133" s="82"/>
      <c r="C133" s="111" t="s">
        <v>703</v>
      </c>
      <c r="D133" s="438"/>
      <c r="E133" s="304"/>
      <c r="F133" s="304"/>
      <c r="G133" s="304"/>
      <c r="H133" s="84"/>
      <c r="I133" s="304"/>
      <c r="J133" s="308"/>
      <c r="K133" s="378"/>
    </row>
    <row r="134" spans="2:17" ht="44.1" customHeight="1" x14ac:dyDescent="0.15">
      <c r="B134" s="82"/>
      <c r="C134" s="108" t="s">
        <v>694</v>
      </c>
      <c r="D134" s="418" t="s">
        <v>695</v>
      </c>
      <c r="E134" s="103" t="s">
        <v>25</v>
      </c>
      <c r="F134" s="258"/>
      <c r="G134" s="258"/>
      <c r="H134" s="317"/>
      <c r="I134" s="328"/>
      <c r="J134" s="386" t="s">
        <v>771</v>
      </c>
      <c r="K134" s="389" t="s">
        <v>821</v>
      </c>
      <c r="O134" s="6">
        <v>1</v>
      </c>
      <c r="P134" s="6">
        <f>IF(E70&lt;3,1,IF(OR(E134="選択してください",E134=""),0,COUNTA(E134)))</f>
        <v>1</v>
      </c>
      <c r="Q134" s="6">
        <f t="shared" ref="Q134:Q155" si="12">O134-P134</f>
        <v>0</v>
      </c>
    </row>
    <row r="135" spans="2:17" ht="80.099999999999994" customHeight="1" x14ac:dyDescent="0.15">
      <c r="B135" s="82"/>
      <c r="C135" s="108"/>
      <c r="D135" s="853" t="s">
        <v>900</v>
      </c>
      <c r="E135" s="885" t="s">
        <v>886</v>
      </c>
      <c r="F135" s="386"/>
      <c r="G135" s="852" t="s">
        <v>705</v>
      </c>
      <c r="H135" s="119"/>
      <c r="I135" s="419" t="s">
        <v>130</v>
      </c>
      <c r="J135" s="381" t="str">
        <f>IF(E176="","PCSの単体（1台あたり）の定格出力を、少数点を含む値で記載ください",IF(AND(E70&gt;2,E176&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135" s="382" t="s">
        <v>822</v>
      </c>
      <c r="O135" s="6">
        <v>1</v>
      </c>
      <c r="P135" s="6">
        <f>IF($E$70&lt;3,1,IF(J135="【（変更後）最大受電電力】が1999.4kWを超えております。【最小自家消費電力】と合わせてご確認ください。※【（変更後）最大受電電力】が1999.4kW以下になると、このエラーは停止します",0,COUNTA(H135)))</f>
        <v>1</v>
      </c>
      <c r="Q135" s="6">
        <f t="shared" si="12"/>
        <v>0</v>
      </c>
    </row>
    <row r="136" spans="2:17" ht="80.099999999999994" customHeight="1" x14ac:dyDescent="0.15">
      <c r="B136" s="82"/>
      <c r="C136" s="108"/>
      <c r="D136" s="383" t="s">
        <v>783</v>
      </c>
      <c r="E136" s="886" t="s">
        <v>887</v>
      </c>
      <c r="F136" s="265"/>
      <c r="G136" s="385" t="s">
        <v>155</v>
      </c>
      <c r="H136" s="104"/>
      <c r="I136" s="380" t="s">
        <v>130</v>
      </c>
      <c r="J136" s="381" t="str">
        <f>IF(AND(E70&gt;2,E177&lt;-1999.4),"【（変更後）最小受電電力】が-1999.4より小さい値となっております。【最大自家消費電力】と合わせてご確認ください。※【（変更後）最小受電電力】が-1999.4kW以上になると、このエラーは停止します","PCSの単体（1台あたり）の定格出力を、少数点を含む値で記載ください")</f>
        <v>PCSの単体（1台あたり）の定格出力を、少数点を含む値で記載ください</v>
      </c>
      <c r="K136" s="382" t="s">
        <v>823</v>
      </c>
      <c r="O136" s="6">
        <v>1</v>
      </c>
      <c r="P136" s="6">
        <f>IF($E$70&lt;3,1,IF(J136="【（変更後）最小受電電力】が-1999.4より小さい値となっております。【最大自家消費電力】と合わせてご確認ください。※【（変更後）最小受電電力】が-1999.4kW以上になると、このエラーは停止します",0,COUNTA(H136)))</f>
        <v>1</v>
      </c>
      <c r="Q136" s="6">
        <f t="shared" si="12"/>
        <v>0</v>
      </c>
    </row>
    <row r="137" spans="2:17" ht="44.1" customHeight="1" x14ac:dyDescent="0.15">
      <c r="B137" s="82"/>
      <c r="C137" s="108"/>
      <c r="D137" s="110" t="s">
        <v>64</v>
      </c>
      <c r="E137" s="119" t="s">
        <v>25</v>
      </c>
      <c r="F137" s="386"/>
      <c r="G137" s="386"/>
      <c r="H137" s="387"/>
      <c r="I137" s="388"/>
      <c r="J137" s="386"/>
      <c r="K137" s="389" t="s">
        <v>824</v>
      </c>
      <c r="O137" s="6">
        <v>1</v>
      </c>
      <c r="P137" s="6">
        <f>IF($E$70&lt;3,1,IF(OR(E137="選択してください",E137=""),0,COUNTA(E137)))</f>
        <v>1</v>
      </c>
      <c r="Q137" s="6">
        <f t="shared" si="12"/>
        <v>0</v>
      </c>
    </row>
    <row r="138" spans="2:17" ht="44.25" customHeight="1" x14ac:dyDescent="0.15">
      <c r="B138" s="82"/>
      <c r="C138" s="108"/>
      <c r="D138" s="392" t="s">
        <v>881</v>
      </c>
      <c r="E138" s="271">
        <f>IF(E156="",0,IF(E156=1,H158,IF(E156&lt;=2,SUM(H158:H159),IF(E156&lt;=3,SUM(H158:H160),IF(E156&lt;=4,SUM(H158:H161),IF(E156=5,SUM(H158:H162)))))))</f>
        <v>0</v>
      </c>
      <c r="F138" s="265" t="s">
        <v>135</v>
      </c>
      <c r="G138" s="265"/>
      <c r="H138" s="321"/>
      <c r="I138" s="330"/>
      <c r="J138" s="265" t="s">
        <v>883</v>
      </c>
      <c r="K138" s="382" t="s">
        <v>847</v>
      </c>
      <c r="O138" s="6">
        <v>1</v>
      </c>
      <c r="P138" s="6">
        <f>IF($E$70&lt;3,1,COUNTA(E138))</f>
        <v>1</v>
      </c>
      <c r="Q138" s="6">
        <f t="shared" si="12"/>
        <v>0</v>
      </c>
    </row>
    <row r="139" spans="2:17" ht="44.1" customHeight="1" x14ac:dyDescent="0.15">
      <c r="B139" s="82"/>
      <c r="C139" s="108"/>
      <c r="D139" s="392" t="s">
        <v>136</v>
      </c>
      <c r="E139" s="104"/>
      <c r="F139" s="265"/>
      <c r="G139" s="265"/>
      <c r="H139" s="321"/>
      <c r="I139" s="330"/>
      <c r="J139" s="393" t="s">
        <v>137</v>
      </c>
      <c r="K139" s="269" t="s">
        <v>825</v>
      </c>
      <c r="O139" s="6">
        <v>1</v>
      </c>
      <c r="P139" s="6">
        <f>IF($E$70&lt;3,1,COUNTA(E139))</f>
        <v>1</v>
      </c>
      <c r="Q139" s="6">
        <f t="shared" si="12"/>
        <v>0</v>
      </c>
    </row>
    <row r="140" spans="2:17" ht="44.1" customHeight="1" x14ac:dyDescent="0.15">
      <c r="B140" s="82"/>
      <c r="C140" s="108"/>
      <c r="D140" s="392" t="s">
        <v>138</v>
      </c>
      <c r="E140" s="104"/>
      <c r="F140" s="265"/>
      <c r="G140" s="265"/>
      <c r="H140" s="321"/>
      <c r="I140" s="330"/>
      <c r="J140" s="393" t="s">
        <v>137</v>
      </c>
      <c r="K140" s="269" t="s">
        <v>825</v>
      </c>
      <c r="O140" s="6">
        <v>1</v>
      </c>
      <c r="P140" s="6">
        <f>IF($E$70&lt;3,1,COUNTA(E140))</f>
        <v>1</v>
      </c>
      <c r="Q140" s="6">
        <f t="shared" si="12"/>
        <v>0</v>
      </c>
    </row>
    <row r="141" spans="2:17" ht="44.1" customHeight="1" x14ac:dyDescent="0.15">
      <c r="B141" s="82"/>
      <c r="C141" s="108"/>
      <c r="D141" s="392" t="s">
        <v>67</v>
      </c>
      <c r="E141" s="119" t="s">
        <v>25</v>
      </c>
      <c r="F141" s="265"/>
      <c r="G141" s="265"/>
      <c r="H141" s="321"/>
      <c r="I141" s="330"/>
      <c r="J141" s="265" t="s">
        <v>673</v>
      </c>
      <c r="K141" s="382" t="s">
        <v>826</v>
      </c>
      <c r="O141" s="6">
        <v>1</v>
      </c>
      <c r="P141" s="6">
        <f>IF($E$70&lt;3,1,IF(OR(E141="選択してください",E141=""),0,COUNTA(E141)))</f>
        <v>1</v>
      </c>
      <c r="Q141" s="6">
        <f t="shared" si="12"/>
        <v>0</v>
      </c>
    </row>
    <row r="142" spans="2:17" ht="66.95" customHeight="1" x14ac:dyDescent="0.15">
      <c r="B142" s="82"/>
      <c r="C142" s="108"/>
      <c r="D142" s="394" t="s">
        <v>683</v>
      </c>
      <c r="E142" s="395" t="s">
        <v>707</v>
      </c>
      <c r="F142" s="265"/>
      <c r="G142" s="379" t="s">
        <v>705</v>
      </c>
      <c r="H142" s="104"/>
      <c r="I142" s="380" t="s">
        <v>139</v>
      </c>
      <c r="J142" s="393" t="s">
        <v>740</v>
      </c>
      <c r="K142" s="269" t="s">
        <v>827</v>
      </c>
      <c r="O142" s="6">
        <v>1</v>
      </c>
      <c r="P142" s="6">
        <f>IF($E$70&lt;3,1,COUNTA(H142))</f>
        <v>1</v>
      </c>
      <c r="Q142" s="6">
        <f t="shared" si="12"/>
        <v>0</v>
      </c>
    </row>
    <row r="143" spans="2:17" ht="69.599999999999994" customHeight="1" x14ac:dyDescent="0.15">
      <c r="B143" s="82"/>
      <c r="C143" s="108"/>
      <c r="D143" s="394" t="s">
        <v>684</v>
      </c>
      <c r="E143" s="395" t="s">
        <v>708</v>
      </c>
      <c r="F143" s="265"/>
      <c r="G143" s="385" t="s">
        <v>155</v>
      </c>
      <c r="H143" s="104"/>
      <c r="I143" s="380" t="s">
        <v>139</v>
      </c>
      <c r="J143" s="393" t="s">
        <v>751</v>
      </c>
      <c r="K143" s="269" t="s">
        <v>828</v>
      </c>
      <c r="O143" s="6">
        <v>1</v>
      </c>
      <c r="P143" s="6">
        <f>IF($E$70&lt;3,1,COUNTA(H143))</f>
        <v>1</v>
      </c>
      <c r="Q143" s="6">
        <f t="shared" si="12"/>
        <v>0</v>
      </c>
    </row>
    <row r="144" spans="2:17" ht="44.1" customHeight="1" x14ac:dyDescent="0.15">
      <c r="B144" s="82"/>
      <c r="C144" s="108"/>
      <c r="D144" s="392" t="s">
        <v>140</v>
      </c>
      <c r="E144" s="104"/>
      <c r="F144" s="265" t="s">
        <v>141</v>
      </c>
      <c r="G144" s="265"/>
      <c r="H144" s="321"/>
      <c r="I144" s="330"/>
      <c r="J144" s="265"/>
      <c r="K144" s="382" t="s">
        <v>835</v>
      </c>
      <c r="O144" s="6">
        <v>1</v>
      </c>
      <c r="P144" s="6">
        <f>IF($E$70&lt;3,1,COUNTA(E144))</f>
        <v>1</v>
      </c>
      <c r="Q144" s="6">
        <f t="shared" si="12"/>
        <v>0</v>
      </c>
    </row>
    <row r="145" spans="2:17" ht="44.1" customHeight="1" x14ac:dyDescent="0.15">
      <c r="B145" s="82"/>
      <c r="C145" s="108"/>
      <c r="D145" s="109" t="s">
        <v>142</v>
      </c>
      <c r="E145" s="107"/>
      <c r="F145" s="396" t="s">
        <v>143</v>
      </c>
      <c r="G145" s="396" t="s">
        <v>144</v>
      </c>
      <c r="H145" s="104"/>
      <c r="I145" s="397" t="s">
        <v>141</v>
      </c>
      <c r="J145" s="396" t="s">
        <v>867</v>
      </c>
      <c r="K145" s="398" t="s">
        <v>836</v>
      </c>
      <c r="O145" s="6">
        <v>2</v>
      </c>
      <c r="P145" s="6">
        <f>IF($E$70&lt;3,2,COUNTA(E145)+COUNTA(H145))</f>
        <v>2</v>
      </c>
      <c r="Q145" s="6">
        <f t="shared" si="12"/>
        <v>0</v>
      </c>
    </row>
    <row r="146" spans="2:17" ht="44.1" customHeight="1" x14ac:dyDescent="0.15">
      <c r="B146" s="82"/>
      <c r="C146" s="112"/>
      <c r="D146" s="399" t="s">
        <v>145</v>
      </c>
      <c r="E146" s="104"/>
      <c r="F146" s="265" t="s">
        <v>146</v>
      </c>
      <c r="G146" s="265" t="s">
        <v>144</v>
      </c>
      <c r="H146" s="107"/>
      <c r="I146" s="380" t="s">
        <v>146</v>
      </c>
      <c r="J146" s="393" t="s">
        <v>147</v>
      </c>
      <c r="K146" s="382" t="s">
        <v>958</v>
      </c>
      <c r="O146" s="6">
        <v>2</v>
      </c>
      <c r="P146" s="6">
        <f>IF($E$70&lt;3,2,COUNTA(E146)+COUNTA(H146))</f>
        <v>2</v>
      </c>
      <c r="Q146" s="6">
        <f t="shared" si="12"/>
        <v>0</v>
      </c>
    </row>
    <row r="147" spans="2:17" ht="44.1" customHeight="1" x14ac:dyDescent="0.15">
      <c r="B147" s="82"/>
      <c r="C147" s="400"/>
      <c r="D147" s="392" t="s">
        <v>148</v>
      </c>
      <c r="E147" s="104"/>
      <c r="F147" s="265" t="s">
        <v>146</v>
      </c>
      <c r="G147" s="265" t="s">
        <v>144</v>
      </c>
      <c r="H147" s="107"/>
      <c r="I147" s="380" t="s">
        <v>146</v>
      </c>
      <c r="J147" s="393" t="s">
        <v>147</v>
      </c>
      <c r="K147" s="382" t="s">
        <v>959</v>
      </c>
      <c r="O147" s="6">
        <v>2</v>
      </c>
      <c r="P147" s="6">
        <f>IF($E$70&lt;3,2,COUNTA(E147)+COUNTA(H147))</f>
        <v>2</v>
      </c>
      <c r="Q147" s="6">
        <f t="shared" si="12"/>
        <v>0</v>
      </c>
    </row>
    <row r="148" spans="2:17" ht="44.1" customHeight="1" x14ac:dyDescent="0.15">
      <c r="B148" s="82"/>
      <c r="C148" s="108"/>
      <c r="D148" s="401" t="s">
        <v>149</v>
      </c>
      <c r="E148" s="104"/>
      <c r="F148" s="265" t="s">
        <v>150</v>
      </c>
      <c r="G148" s="265"/>
      <c r="H148" s="321"/>
      <c r="I148" s="330"/>
      <c r="J148" s="265" t="s">
        <v>151</v>
      </c>
      <c r="K148" s="382" t="s">
        <v>960</v>
      </c>
      <c r="O148" s="6">
        <v>1</v>
      </c>
      <c r="P148" s="6">
        <f>IF($E$70&lt;3,1,COUNTA(E148))</f>
        <v>1</v>
      </c>
      <c r="Q148" s="6">
        <f t="shared" si="12"/>
        <v>0</v>
      </c>
    </row>
    <row r="149" spans="2:17" ht="44.1" customHeight="1" x14ac:dyDescent="0.15">
      <c r="B149" s="82"/>
      <c r="C149" s="108"/>
      <c r="D149" s="402" t="s">
        <v>152</v>
      </c>
      <c r="E149" s="107"/>
      <c r="F149" s="265" t="s">
        <v>150</v>
      </c>
      <c r="G149" s="265"/>
      <c r="H149" s="321"/>
      <c r="I149" s="330"/>
      <c r="J149" s="265" t="s">
        <v>153</v>
      </c>
      <c r="K149" s="382" t="s">
        <v>960</v>
      </c>
      <c r="O149" s="6">
        <v>1</v>
      </c>
      <c r="P149" s="6">
        <f>IF($E$70&lt;3,1,COUNTA(E149))</f>
        <v>1</v>
      </c>
      <c r="Q149" s="6">
        <f t="shared" si="12"/>
        <v>0</v>
      </c>
    </row>
    <row r="150" spans="2:17" ht="44.1" customHeight="1" x14ac:dyDescent="0.15">
      <c r="B150" s="82"/>
      <c r="C150" s="108"/>
      <c r="D150" s="402" t="s">
        <v>908</v>
      </c>
      <c r="E150" s="107"/>
      <c r="F150" s="265" t="s">
        <v>909</v>
      </c>
      <c r="G150" s="265" t="s">
        <v>910</v>
      </c>
      <c r="H150" s="107"/>
      <c r="I150" s="380" t="s">
        <v>146</v>
      </c>
      <c r="J150" s="265" t="s">
        <v>932</v>
      </c>
      <c r="K150" s="382" t="s">
        <v>961</v>
      </c>
      <c r="O150" s="6">
        <v>2</v>
      </c>
      <c r="P150" s="6">
        <f>IF($E$70&lt;3,2,COUNTA(E150)+COUNTA(H150))</f>
        <v>2</v>
      </c>
      <c r="Q150" s="6">
        <f t="shared" ref="Q150:Q151" si="13">O150-P150</f>
        <v>0</v>
      </c>
    </row>
    <row r="151" spans="2:17" ht="44.1" customHeight="1" x14ac:dyDescent="0.15">
      <c r="B151" s="82"/>
      <c r="C151" s="108"/>
      <c r="D151" s="402" t="s">
        <v>947</v>
      </c>
      <c r="E151" s="107"/>
      <c r="F151" s="265" t="s">
        <v>909</v>
      </c>
      <c r="G151" s="265"/>
      <c r="H151" s="321"/>
      <c r="I151" s="330"/>
      <c r="J151" s="265" t="s">
        <v>911</v>
      </c>
      <c r="K151" s="382" t="s">
        <v>962</v>
      </c>
      <c r="O151" s="6">
        <v>1</v>
      </c>
      <c r="P151" s="6">
        <f>IF($E$70&lt;3,1,COUNTA(E151))</f>
        <v>1</v>
      </c>
      <c r="Q151" s="6">
        <f t="shared" si="13"/>
        <v>0</v>
      </c>
    </row>
    <row r="152" spans="2:17" ht="44.1" customHeight="1" x14ac:dyDescent="0.15">
      <c r="B152" s="82"/>
      <c r="C152" s="108"/>
      <c r="D152" s="392" t="s">
        <v>71</v>
      </c>
      <c r="E152" s="104" t="s">
        <v>25</v>
      </c>
      <c r="F152" s="265"/>
      <c r="G152" s="265"/>
      <c r="H152" s="321"/>
      <c r="I152" s="330"/>
      <c r="J152" s="265"/>
      <c r="K152" s="382" t="s">
        <v>834</v>
      </c>
      <c r="O152" s="6">
        <v>1</v>
      </c>
      <c r="P152" s="6">
        <f>IF($E$70&lt;3,1,IF(OR(E152="選択してください",E152=""),0,COUNTA(E152)))</f>
        <v>1</v>
      </c>
      <c r="Q152" s="6">
        <f t="shared" si="12"/>
        <v>0</v>
      </c>
    </row>
    <row r="153" spans="2:17" ht="44.1" customHeight="1" x14ac:dyDescent="0.15">
      <c r="B153" s="82"/>
      <c r="C153" s="114"/>
      <c r="D153" s="109" t="s">
        <v>690</v>
      </c>
      <c r="E153" s="107" t="s">
        <v>25</v>
      </c>
      <c r="F153" s="396"/>
      <c r="G153" s="396"/>
      <c r="H153" s="324"/>
      <c r="I153" s="407"/>
      <c r="J153" s="396"/>
      <c r="K153" s="398" t="s">
        <v>833</v>
      </c>
      <c r="O153" s="6">
        <v>1</v>
      </c>
      <c r="P153" s="6">
        <f>IF($E$70&lt;3,1,IF(OR(E153="選択してください",E153=""),0,COUNTA(E153)))</f>
        <v>1</v>
      </c>
      <c r="Q153" s="6">
        <f t="shared" si="12"/>
        <v>0</v>
      </c>
    </row>
    <row r="154" spans="2:17" ht="44.1" customHeight="1" x14ac:dyDescent="0.15">
      <c r="B154" s="82"/>
      <c r="C154" s="114"/>
      <c r="D154" s="109" t="s">
        <v>76</v>
      </c>
      <c r="E154" s="104" t="s">
        <v>25</v>
      </c>
      <c r="F154" s="265"/>
      <c r="G154" s="265"/>
      <c r="H154" s="321"/>
      <c r="I154" s="330"/>
      <c r="J154" s="265"/>
      <c r="K154" s="269" t="s">
        <v>832</v>
      </c>
      <c r="O154" s="6">
        <v>1</v>
      </c>
      <c r="P154" s="6">
        <f>IF($E$70&lt;3,1,IF(OR(E154="選択してください",E154=""),0,COUNTA(E154)))</f>
        <v>1</v>
      </c>
      <c r="Q154" s="6">
        <f t="shared" si="12"/>
        <v>0</v>
      </c>
    </row>
    <row r="155" spans="2:17" ht="44.1" customHeight="1" x14ac:dyDescent="0.15">
      <c r="B155" s="82"/>
      <c r="C155" s="108"/>
      <c r="D155" s="300" t="s">
        <v>722</v>
      </c>
      <c r="E155" s="106"/>
      <c r="F155" s="353"/>
      <c r="G155" s="353"/>
      <c r="H155" s="331"/>
      <c r="I155" s="332"/>
      <c r="J155" s="425" t="s">
        <v>637</v>
      </c>
      <c r="K155" s="425" t="s">
        <v>831</v>
      </c>
      <c r="O155" s="6">
        <v>1</v>
      </c>
      <c r="P155" s="6">
        <f>IF($E$70&lt;3,1,IF(E154="有",COUNTA(E155),1))</f>
        <v>1</v>
      </c>
      <c r="Q155" s="6">
        <f t="shared" si="12"/>
        <v>0</v>
      </c>
    </row>
    <row r="156" spans="2:17" ht="42" x14ac:dyDescent="0.15">
      <c r="B156" s="82"/>
      <c r="C156" s="112" t="s">
        <v>647</v>
      </c>
      <c r="D156" s="439" t="s">
        <v>723</v>
      </c>
      <c r="E156" s="195"/>
      <c r="F156" s="31" t="s">
        <v>650</v>
      </c>
      <c r="G156" s="31"/>
      <c r="H156" s="373"/>
      <c r="I156" s="374"/>
      <c r="J156" s="435" t="s">
        <v>736</v>
      </c>
      <c r="K156" s="122" t="s">
        <v>797</v>
      </c>
      <c r="O156" s="6">
        <v>1</v>
      </c>
      <c r="P156" s="6">
        <f>IF($E$70&lt;3,1,COUNTA(E156))</f>
        <v>1</v>
      </c>
      <c r="Q156" s="6">
        <f t="shared" ref="Q156:Q162" si="14">O156-P156</f>
        <v>0</v>
      </c>
    </row>
    <row r="157" spans="2:17" ht="44.1" customHeight="1" x14ac:dyDescent="0.15">
      <c r="B157" s="82"/>
      <c r="C157" s="400"/>
      <c r="D157" s="436" t="s">
        <v>686</v>
      </c>
      <c r="E157" s="414" t="s">
        <v>614</v>
      </c>
      <c r="F157" s="415"/>
      <c r="G157" s="415"/>
      <c r="H157" s="414" t="s">
        <v>653</v>
      </c>
      <c r="I157" s="416"/>
      <c r="J157" s="417"/>
      <c r="K157" s="91" t="s">
        <v>797</v>
      </c>
    </row>
    <row r="158" spans="2:17" ht="54.95" customHeight="1" x14ac:dyDescent="0.15">
      <c r="B158" s="82"/>
      <c r="D158" s="418" t="s">
        <v>655</v>
      </c>
      <c r="E158" s="119"/>
      <c r="F158" s="258" t="s">
        <v>615</v>
      </c>
      <c r="G158" s="258"/>
      <c r="H158" s="119"/>
      <c r="I158" s="429" t="s">
        <v>644</v>
      </c>
      <c r="J158" s="420"/>
      <c r="K158" s="262" t="s">
        <v>830</v>
      </c>
      <c r="O158" s="6">
        <v>2</v>
      </c>
      <c r="P158" s="6">
        <f>IF($E$70&lt;3,2,COUNTA(E158)+IF(J158="【セット数合計】が【定格出力3種類目の設備 台数】と一致するように記載ください",0,COUNTA(H158)))</f>
        <v>2</v>
      </c>
      <c r="Q158" s="6">
        <f t="shared" si="14"/>
        <v>0</v>
      </c>
    </row>
    <row r="159" spans="2:17" ht="54.95" customHeight="1" x14ac:dyDescent="0.15">
      <c r="B159" s="82"/>
      <c r="C159" s="114"/>
      <c r="D159" s="422" t="s">
        <v>656</v>
      </c>
      <c r="E159" s="104"/>
      <c r="F159" s="265" t="s">
        <v>615</v>
      </c>
      <c r="G159" s="265"/>
      <c r="H159" s="104"/>
      <c r="I159" s="380" t="s">
        <v>644</v>
      </c>
      <c r="J159" s="911" t="str">
        <f>IF(AND($E156&lt;2,OR(E159&lt;&gt;"",H159&lt;&gt;"")),"←蓄電池容量構成の種類数に応じて、灰色セルの数値を削除ください","")</f>
        <v/>
      </c>
      <c r="K159" s="269" t="s">
        <v>830</v>
      </c>
      <c r="O159" s="6">
        <v>2</v>
      </c>
      <c r="P159" s="6">
        <f>IF($E$70&lt;3,2,IF($E$156&lt;2,2,COUNTA(E159)+IF(J158="【PCS台数合計】が【同値定格出力のPCS群③の台数）と一致するように記載ください",0,COUNTA(H159))))</f>
        <v>2</v>
      </c>
      <c r="Q159" s="6">
        <f t="shared" si="14"/>
        <v>0</v>
      </c>
    </row>
    <row r="160" spans="2:17" ht="54.95" customHeight="1" x14ac:dyDescent="0.15">
      <c r="B160" s="82"/>
      <c r="C160" s="114"/>
      <c r="D160" s="422" t="s">
        <v>657</v>
      </c>
      <c r="E160" s="104"/>
      <c r="F160" s="265" t="s">
        <v>615</v>
      </c>
      <c r="G160" s="265"/>
      <c r="H160" s="104"/>
      <c r="I160" s="380" t="s">
        <v>644</v>
      </c>
      <c r="J160" s="405" t="str">
        <f>IF(AND($E156&lt;3,OR(E160&lt;&gt;"",H160&lt;&gt;"")),"←蓄電池容量構成の種類数に応じて、灰色セルの数値を削除ください","")</f>
        <v/>
      </c>
      <c r="K160" s="269" t="s">
        <v>830</v>
      </c>
      <c r="O160" s="6">
        <v>2</v>
      </c>
      <c r="P160" s="6">
        <f>IF($E$70&lt;3,2,IF($E$156&lt;3,2,COUNTA(E160)+IF(J158="【PCS台数合計】が【同値定格出力のPCS群③の台数）と一致するように記載ください",0,COUNTA(H160))))</f>
        <v>2</v>
      </c>
      <c r="Q160" s="6">
        <f t="shared" si="14"/>
        <v>0</v>
      </c>
    </row>
    <row r="161" spans="2:17" ht="54.95" customHeight="1" x14ac:dyDescent="0.15">
      <c r="B161" s="82"/>
      <c r="C161" s="114"/>
      <c r="D161" s="422" t="s">
        <v>658</v>
      </c>
      <c r="E161" s="104"/>
      <c r="F161" s="265" t="s">
        <v>615</v>
      </c>
      <c r="G161" s="265"/>
      <c r="H161" s="104"/>
      <c r="I161" s="380" t="s">
        <v>644</v>
      </c>
      <c r="J161" s="405" t="str">
        <f>IF(AND($E156&lt;4,OR(E161&lt;&gt;"",H161&lt;&gt;"")),"←蓄電池容量構成の種類数に応じて、灰色セルの数値を削除ください","")</f>
        <v/>
      </c>
      <c r="K161" s="269" t="s">
        <v>830</v>
      </c>
      <c r="O161" s="6">
        <v>2</v>
      </c>
      <c r="P161" s="6">
        <f>IF($E$70&lt;3,2,IF($E$156&lt;4,2,COUNTA(E161)+IF(J158="【PCS台数合計】が【同値定格出力のPCS群③の台数）と一致するように記載ください",0,COUNTA(H161))))</f>
        <v>2</v>
      </c>
      <c r="Q161" s="6">
        <f t="shared" si="14"/>
        <v>0</v>
      </c>
    </row>
    <row r="162" spans="2:17" ht="54.95" customHeight="1" x14ac:dyDescent="0.15">
      <c r="B162" s="82"/>
      <c r="C162" s="114"/>
      <c r="D162" s="406" t="s">
        <v>659</v>
      </c>
      <c r="E162" s="107"/>
      <c r="F162" s="396" t="s">
        <v>615</v>
      </c>
      <c r="G162" s="396"/>
      <c r="H162" s="107"/>
      <c r="I162" s="397" t="s">
        <v>644</v>
      </c>
      <c r="J162" s="376" t="str">
        <f>IF(AND($E156&lt;5,OR(E162&lt;&gt;"",H162&lt;&gt;"")),"←蓄電池容量構成の種類数に応じて、灰色セルの数値を削除ください","")</f>
        <v/>
      </c>
      <c r="K162" s="425" t="s">
        <v>830</v>
      </c>
      <c r="O162" s="6">
        <v>2</v>
      </c>
      <c r="P162" s="6">
        <f>IF($E$70&lt;3,2,IF($E$156&lt;5,2,COUNTA(E162)+IF(J158="【PCS台数合計】が【同値定格出力のPCS群③の台数）と一致するように記載ください",0,COUNTA(H162))))</f>
        <v>2</v>
      </c>
      <c r="Q162" s="6">
        <f t="shared" si="14"/>
        <v>0</v>
      </c>
    </row>
    <row r="163" spans="2:17" ht="54.95" customHeight="1" x14ac:dyDescent="0.15">
      <c r="B163" s="95"/>
      <c r="C163" s="114"/>
      <c r="D163" s="440" t="s">
        <v>660</v>
      </c>
      <c r="E163" s="307">
        <f>E158*H158+E159*H159+E160*H160+E161*H161+E162*H162</f>
        <v>0</v>
      </c>
      <c r="F163" s="304" t="s">
        <v>616</v>
      </c>
      <c r="G163" s="378"/>
      <c r="H163" s="307">
        <f>SUM(H158:H162)</f>
        <v>0</v>
      </c>
      <c r="I163" s="378" t="s">
        <v>645</v>
      </c>
      <c r="J163" s="437"/>
      <c r="K163" s="425" t="s">
        <v>829</v>
      </c>
    </row>
    <row r="164" spans="2:17" ht="39.950000000000003" customHeight="1" x14ac:dyDescent="0.15">
      <c r="B164" s="441"/>
      <c r="C164" s="442"/>
      <c r="D164" s="442"/>
      <c r="E164" s="304"/>
      <c r="F164" s="304"/>
      <c r="G164" s="304"/>
      <c r="H164" s="304"/>
      <c r="I164" s="304"/>
      <c r="J164" s="304"/>
      <c r="K164" s="304"/>
    </row>
    <row r="165" spans="2:17" ht="39.950000000000003" customHeight="1" x14ac:dyDescent="0.15">
      <c r="B165" s="100" t="s">
        <v>651</v>
      </c>
      <c r="C165" s="443"/>
      <c r="D165" s="339"/>
      <c r="E165" s="340"/>
      <c r="F165" s="340"/>
      <c r="G165" s="340"/>
      <c r="H165" s="340"/>
      <c r="I165" s="340"/>
      <c r="J165" s="340"/>
      <c r="K165" s="341"/>
    </row>
    <row r="166" spans="2:17" ht="44.1" customHeight="1" x14ac:dyDescent="0.15">
      <c r="B166" s="82"/>
      <c r="C166" s="444" t="s">
        <v>156</v>
      </c>
      <c r="D166" s="251" t="s">
        <v>157</v>
      </c>
      <c r="E166" s="102"/>
      <c r="F166" s="304" t="s">
        <v>130</v>
      </c>
      <c r="G166" s="378"/>
      <c r="H166" s="369"/>
      <c r="I166" s="370"/>
      <c r="J166" s="372" t="s">
        <v>158</v>
      </c>
      <c r="K166" s="372" t="s">
        <v>848</v>
      </c>
      <c r="O166" s="6">
        <v>1</v>
      </c>
      <c r="P166" s="6">
        <f>IF(E29="有",COUNTA(E166),1)</f>
        <v>1</v>
      </c>
      <c r="Q166" s="6">
        <f t="shared" ref="Q166:Q177" si="15">O166-P166</f>
        <v>0</v>
      </c>
    </row>
    <row r="167" spans="2:17" ht="44.1" customHeight="1" x14ac:dyDescent="0.15">
      <c r="B167" s="82"/>
      <c r="C167" s="445" t="s">
        <v>159</v>
      </c>
      <c r="D167" s="251" t="s">
        <v>698</v>
      </c>
      <c r="E167" s="102"/>
      <c r="F167" s="304" t="s">
        <v>135</v>
      </c>
      <c r="G167" s="378"/>
      <c r="H167" s="369"/>
      <c r="I167" s="370"/>
      <c r="J167" s="304" t="s">
        <v>158</v>
      </c>
      <c r="K167" s="372" t="s">
        <v>848</v>
      </c>
      <c r="O167" s="6">
        <v>1</v>
      </c>
      <c r="P167" s="6">
        <f>IF(E29="有",COUNTA(E167),1)</f>
        <v>1</v>
      </c>
      <c r="Q167" s="6">
        <f t="shared" si="15"/>
        <v>0</v>
      </c>
    </row>
    <row r="168" spans="2:17" ht="42" x14ac:dyDescent="0.15">
      <c r="B168" s="82"/>
      <c r="C168" s="445"/>
      <c r="D168" s="850" t="s">
        <v>617</v>
      </c>
      <c r="E168" s="446" t="s">
        <v>709</v>
      </c>
      <c r="F168" s="304"/>
      <c r="G168" s="447" t="s">
        <v>705</v>
      </c>
      <c r="H168" s="448">
        <f>IF(E70="",0,IF(E70=3,H73*E76+H104*E107+H135*E138,IF(E70=2,H73*E76+H104*E107,IF(E70&lt;=1,H73*E76))))</f>
        <v>0</v>
      </c>
      <c r="I168" s="378" t="s">
        <v>130</v>
      </c>
      <c r="J168" s="308" t="s">
        <v>689</v>
      </c>
      <c r="K168" s="372" t="s">
        <v>849</v>
      </c>
      <c r="O168" s="6">
        <v>1</v>
      </c>
      <c r="P168" s="6">
        <f>COUNTA(H168)</f>
        <v>1</v>
      </c>
      <c r="Q168" s="6">
        <f t="shared" si="15"/>
        <v>0</v>
      </c>
    </row>
    <row r="169" spans="2:17" ht="44.1" customHeight="1" x14ac:dyDescent="0.15">
      <c r="B169" s="82"/>
      <c r="C169" s="445"/>
      <c r="D169" s="850" t="s">
        <v>618</v>
      </c>
      <c r="E169" s="446" t="s">
        <v>710</v>
      </c>
      <c r="F169" s="304"/>
      <c r="G169" s="849" t="s">
        <v>155</v>
      </c>
      <c r="H169" s="448">
        <f>IF(E70="",0,IF(E70=3,H74*E76+H105*E107+H136*E138,IF(E70=2,H74*E76+H105*E107,IF(E70&lt;=1,H74*E76))))</f>
        <v>0</v>
      </c>
      <c r="I169" s="378" t="s">
        <v>130</v>
      </c>
      <c r="J169" s="308" t="s">
        <v>752</v>
      </c>
      <c r="K169" s="372" t="s">
        <v>850</v>
      </c>
      <c r="O169" s="6">
        <v>1</v>
      </c>
      <c r="P169" s="6">
        <f>COUNTA(H169)</f>
        <v>1</v>
      </c>
      <c r="Q169" s="6">
        <f t="shared" si="15"/>
        <v>0</v>
      </c>
    </row>
    <row r="170" spans="2:17" ht="140.1" customHeight="1" x14ac:dyDescent="0.15">
      <c r="B170" s="367"/>
      <c r="C170" s="937" t="s">
        <v>691</v>
      </c>
      <c r="D170" s="848" t="s">
        <v>963</v>
      </c>
      <c r="E170" s="102" t="s">
        <v>25</v>
      </c>
      <c r="F170" s="31"/>
      <c r="G170" s="378"/>
      <c r="H170" s="369"/>
      <c r="I170" s="370"/>
      <c r="J170" s="371" t="str">
        <f>IF(E170="有","以下の資料を別途添付ください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70" s="372" t="s">
        <v>692</v>
      </c>
      <c r="O170" s="6">
        <v>1</v>
      </c>
      <c r="P170" s="6">
        <f>IF(OR(E170="選択してください",E170=""),0,COUNTA(E170))</f>
        <v>0</v>
      </c>
      <c r="Q170" s="6">
        <f t="shared" si="15"/>
        <v>1</v>
      </c>
    </row>
    <row r="171" spans="2:17" ht="44.1" customHeight="1" x14ac:dyDescent="0.15">
      <c r="B171" s="82"/>
      <c r="C171" s="445"/>
      <c r="D171" s="850" t="s">
        <v>699</v>
      </c>
      <c r="E171" s="446" t="s">
        <v>709</v>
      </c>
      <c r="F171" s="304"/>
      <c r="G171" s="447" t="s">
        <v>705</v>
      </c>
      <c r="H171" s="102"/>
      <c r="I171" s="378" t="s">
        <v>130</v>
      </c>
      <c r="J171" s="308" t="s">
        <v>711</v>
      </c>
      <c r="K171" s="372" t="s">
        <v>849</v>
      </c>
      <c r="O171" s="6">
        <v>1</v>
      </c>
      <c r="P171" s="6">
        <f>IF($E$170="有",COUNTA(H171),1)</f>
        <v>1</v>
      </c>
      <c r="Q171" s="6">
        <f t="shared" si="15"/>
        <v>0</v>
      </c>
    </row>
    <row r="172" spans="2:17" ht="44.1" customHeight="1" x14ac:dyDescent="0.15">
      <c r="B172" s="82"/>
      <c r="C172" s="445"/>
      <c r="D172" s="850" t="s">
        <v>700</v>
      </c>
      <c r="E172" s="446" t="s">
        <v>710</v>
      </c>
      <c r="F172" s="304"/>
      <c r="G172" s="449" t="s">
        <v>155</v>
      </c>
      <c r="H172" s="102"/>
      <c r="I172" s="378" t="s">
        <v>130</v>
      </c>
      <c r="J172" s="308" t="s">
        <v>712</v>
      </c>
      <c r="K172" s="372" t="s">
        <v>850</v>
      </c>
      <c r="O172" s="6">
        <v>1</v>
      </c>
      <c r="P172" s="6">
        <f>IF($E$170="有",COUNTA(H172),1)</f>
        <v>1</v>
      </c>
      <c r="Q172" s="6">
        <f t="shared" si="15"/>
        <v>0</v>
      </c>
    </row>
    <row r="173" spans="2:17" ht="99.95" customHeight="1" x14ac:dyDescent="0.3">
      <c r="B173" s="82"/>
      <c r="C173" s="450" t="s">
        <v>160</v>
      </c>
      <c r="D173" s="368" t="s">
        <v>161</v>
      </c>
      <c r="E173" s="102"/>
      <c r="F173" s="304" t="s">
        <v>130</v>
      </c>
      <c r="G173" s="378"/>
      <c r="H173" s="369"/>
      <c r="I173" s="370"/>
      <c r="J173" s="451" t="str">
        <f>IF(AND(E173&lt;&gt;"",E177&lt;-1999.4),"←修正ください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PCSの定格出力：充電側】等をご確認の上、修正ください","自家消費する電力（所内電力を含む）の最大値を、少数点を含む値で入力ください ※不明の場合は「0」を記載ください")</f>
        <v>自家消費する電力（所内電力を含む）の最大値を、少数点を含む値で入力ください ※不明の場合は「0」を記載ください</v>
      </c>
      <c r="K173" s="460" t="s">
        <v>855</v>
      </c>
      <c r="O173" s="6">
        <v>1</v>
      </c>
      <c r="P173" s="6">
        <f>IF(J173="←修正ください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PCSの定格出力：充電側】等をご確認の上、修正ください",0,COUNTA(E173))</f>
        <v>0</v>
      </c>
      <c r="Q173" s="6">
        <f>O173-P173</f>
        <v>1</v>
      </c>
    </row>
    <row r="174" spans="2:17" ht="99.95" customHeight="1" x14ac:dyDescent="0.15">
      <c r="B174" s="82"/>
      <c r="C174" s="452" t="s">
        <v>159</v>
      </c>
      <c r="D174" s="368" t="s">
        <v>162</v>
      </c>
      <c r="E174" s="102"/>
      <c r="F174" s="304" t="s">
        <v>130</v>
      </c>
      <c r="G174" s="378"/>
      <c r="H174" s="369"/>
      <c r="I174" s="370"/>
      <c r="J174" s="451" t="str">
        <f>IF(AND(E174&lt;&gt;"",E176&gt;1999.4),"←修正ください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74" s="460" t="s">
        <v>854</v>
      </c>
      <c r="O174" s="6">
        <v>1</v>
      </c>
      <c r="P174" s="6">
        <f>IF(J174="←修正ください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PCSの定格出力：放電側】等をご確認の上、修正ください",0,COUNTA(E174))</f>
        <v>0</v>
      </c>
      <c r="Q174" s="6">
        <f t="shared" si="15"/>
        <v>1</v>
      </c>
    </row>
    <row r="175" spans="2:17" ht="44.1" customHeight="1" x14ac:dyDescent="0.15">
      <c r="B175" s="82"/>
      <c r="C175" s="83" t="s">
        <v>163</v>
      </c>
      <c r="D175" s="368" t="s">
        <v>164</v>
      </c>
      <c r="E175" s="102"/>
      <c r="F175" s="304" t="s">
        <v>130</v>
      </c>
      <c r="G175" s="378"/>
      <c r="H175" s="369"/>
      <c r="I175" s="370"/>
      <c r="J175" s="372" t="s">
        <v>158</v>
      </c>
      <c r="K175" s="460" t="s">
        <v>851</v>
      </c>
      <c r="O175" s="6">
        <v>1</v>
      </c>
      <c r="P175" s="6">
        <f>IF(E29="有",COUNTA(E175),1)</f>
        <v>1</v>
      </c>
      <c r="Q175" s="6">
        <f t="shared" si="15"/>
        <v>0</v>
      </c>
    </row>
    <row r="176" spans="2:17" ht="99.95" customHeight="1" x14ac:dyDescent="0.15">
      <c r="B176" s="82"/>
      <c r="C176" s="453" t="s">
        <v>165</v>
      </c>
      <c r="D176" s="408" t="s">
        <v>166</v>
      </c>
      <c r="E176" s="391">
        <f>IF(H168=0,0,IF(E170="有",H171-E174,H168-E174))</f>
        <v>0</v>
      </c>
      <c r="F176" s="304" t="s">
        <v>130</v>
      </c>
      <c r="G176" s="378"/>
      <c r="H176" s="369"/>
      <c r="I176" s="370"/>
      <c r="J176" s="460" t="str">
        <f>_xlfn.IFS(AND($E$176&lt;&gt;"",$E$176&gt;1999.4),"【（変更後）定格出力合計　放電側】 ー【最小自家消費電力】が記載されます。高圧でお申込みの場合、1999.4kW以下(小数点以下を四捨五入して、2000kW未満)である必要がございます。",
         AND($E$176&lt;&gt;"",$E$176&lt;=0),"【（変更後）定格出力合計 放電側】-【最小自家消費電力】の値が、0以下の場合、受電電圧6kV自家消費（逆潮流無し）ですので、接続検討のお申込みは不要となります。はじめにシート＜契約電力（受電電力）の最大が0以下になる場合＞を参照ください",
         TRUE,"【（変更後）定格出力合計　放電側】 ー【最小自家消費電力】が記載されます。高圧でお申込みの場合、1999.4kW以下(小数点以下を四捨五入して、2000kW未満)である必要がございます。また0より小さい場合受電電圧6kV自家消費（逆潮流無し）ですので、接続検討のお申込みは不要となります。")</f>
        <v>【（変更後）定格出力合計 放電側】-【最小自家消費電力】の値が、0以下の場合、受電電圧6kV自家消費（逆潮流無し）ですので、接続検討のお申込みは不要となります。はじめにシート＜契約電力（受電電力）の最大が0以下になる場合＞を参照ください</v>
      </c>
      <c r="K176" s="460" t="s">
        <v>852</v>
      </c>
      <c r="O176" s="6">
        <v>1</v>
      </c>
      <c r="P176" s="6">
        <f>COUNTA(E176)</f>
        <v>1</v>
      </c>
      <c r="Q176" s="6">
        <f t="shared" si="15"/>
        <v>0</v>
      </c>
    </row>
    <row r="177" spans="1:17" ht="99.95" customHeight="1" x14ac:dyDescent="0.15">
      <c r="B177" s="95"/>
      <c r="C177" s="113"/>
      <c r="D177" s="368" t="s">
        <v>167</v>
      </c>
      <c r="E177" s="448">
        <f>IF(H169=0,0,IF(E170="有",-H172-E173,-H169-E173))</f>
        <v>0</v>
      </c>
      <c r="F177" s="304" t="s">
        <v>130</v>
      </c>
      <c r="G177" s="378"/>
      <c r="H177" s="369"/>
      <c r="I177" s="370"/>
      <c r="J177" s="454" t="str">
        <f>IF(E177&lt;-1999.4,"【（変更後）定格出力合計 充電側】-【最大自家消費電力】の値が、-1999.4kW以上(小数点以下を四捨五入して、-2000kWより大きい)である必要がございます。【最大自家消費電力】、【PCSの情報 台数】や【PCSの情報 PCSの定格出力：充電側】等をご確認の上、修正ください","【（変更後）定格出力合計　充電側】ー【最大自家消費電力】の値が記載されます。高圧でお申込みの場合ー1999.4kw以上(小数点以下を四捨五入して、-2000kWより大きい）である必要がございます")</f>
        <v>【（変更後）定格出力合計　充電側】ー【最大自家消費電力】の値が記載されます。高圧でお申込みの場合ー1999.4kw以上(小数点以下を四捨五入して、-2000kWより大きい）である必要がございます</v>
      </c>
      <c r="K177" s="460" t="s">
        <v>853</v>
      </c>
      <c r="O177" s="6">
        <v>1</v>
      </c>
      <c r="P177" s="6">
        <f>COUNTA(E177)</f>
        <v>1</v>
      </c>
      <c r="Q177" s="6">
        <f t="shared" si="15"/>
        <v>0</v>
      </c>
    </row>
    <row r="178" spans="1:17" ht="39.950000000000003" customHeight="1" x14ac:dyDescent="0.15">
      <c r="C178" s="108"/>
      <c r="D178" s="12"/>
      <c r="E178" s="31"/>
      <c r="G178" s="31"/>
      <c r="H178" s="31"/>
      <c r="I178" s="31"/>
      <c r="J178" s="455"/>
    </row>
    <row r="179" spans="1:17" ht="39.950000000000003" customHeight="1" x14ac:dyDescent="0.15">
      <c r="B179" s="100" t="s">
        <v>652</v>
      </c>
      <c r="C179" s="115"/>
      <c r="D179" s="116"/>
      <c r="E179" s="87"/>
      <c r="F179" s="87"/>
      <c r="G179" s="87"/>
      <c r="H179" s="87"/>
      <c r="I179" s="87"/>
      <c r="J179" s="87"/>
      <c r="K179" s="361"/>
    </row>
    <row r="180" spans="1:17" ht="44.1" customHeight="1" x14ac:dyDescent="0.15">
      <c r="B180" s="93"/>
      <c r="C180" s="456" t="s">
        <v>77</v>
      </c>
      <c r="D180" s="304"/>
      <c r="E180" s="103" t="s">
        <v>25</v>
      </c>
      <c r="F180" s="304"/>
      <c r="G180" s="378"/>
      <c r="H180" s="457"/>
      <c r="I180" s="457"/>
      <c r="J180" s="458" t="s">
        <v>704</v>
      </c>
      <c r="K180" s="372" t="s">
        <v>792</v>
      </c>
      <c r="O180" s="6">
        <v>1</v>
      </c>
      <c r="P180" s="6">
        <f>IF(OR(E180="選択してください",E180=""),0,COUNTA(E180))</f>
        <v>0</v>
      </c>
      <c r="Q180" s="6">
        <f>O180-P180</f>
        <v>1</v>
      </c>
    </row>
    <row r="181" spans="1:17" ht="44.1" customHeight="1" x14ac:dyDescent="0.15">
      <c r="B181" s="93"/>
      <c r="C181" s="456" t="s">
        <v>78</v>
      </c>
      <c r="D181" s="304"/>
      <c r="E181" s="156" t="s">
        <v>25</v>
      </c>
      <c r="F181" s="304"/>
      <c r="G181" s="378"/>
      <c r="H181" s="457"/>
      <c r="I181" s="457"/>
      <c r="J181" s="372"/>
      <c r="K181" s="372" t="s">
        <v>793</v>
      </c>
      <c r="O181" s="6">
        <v>1</v>
      </c>
      <c r="P181" s="6">
        <f>IF(OR(E181="選択してください",E181=""),0,COUNTA(E181))</f>
        <v>0</v>
      </c>
      <c r="Q181" s="6">
        <f>O181-P181</f>
        <v>1</v>
      </c>
    </row>
    <row r="182" spans="1:17" ht="44.1" customHeight="1" x14ac:dyDescent="0.15">
      <c r="B182" s="459"/>
      <c r="C182" s="456" t="s">
        <v>79</v>
      </c>
      <c r="D182" s="304"/>
      <c r="E182" s="102" t="s">
        <v>25</v>
      </c>
      <c r="F182" s="304"/>
      <c r="G182" s="378"/>
      <c r="H182" s="457"/>
      <c r="I182" s="457"/>
      <c r="J182" s="460" t="s">
        <v>741</v>
      </c>
      <c r="K182" s="372" t="s">
        <v>793</v>
      </c>
      <c r="O182" s="6">
        <v>1</v>
      </c>
      <c r="P182" s="6">
        <f>IF(OR(E182="選択してください",E182=""),0,COUNTA(E182))</f>
        <v>0</v>
      </c>
      <c r="Q182" s="6">
        <f>O182-P182</f>
        <v>1</v>
      </c>
    </row>
    <row r="183" spans="1:17" s="1" customFormat="1" ht="30" customHeight="1" x14ac:dyDescent="0.15">
      <c r="K183" s="461"/>
      <c r="Q183" s="1">
        <f>SUM(Q10:Q182)</f>
        <v>71</v>
      </c>
    </row>
    <row r="184" spans="1:17" s="462" customFormat="1" ht="39.950000000000003" customHeight="1" x14ac:dyDescent="0.15">
      <c r="A184" s="235" t="s">
        <v>168</v>
      </c>
    </row>
    <row r="185" spans="1:17" s="1" customFormat="1" ht="16.5" customHeight="1" x14ac:dyDescent="0.15">
      <c r="K185" s="461"/>
    </row>
    <row r="186" spans="1:17" x14ac:dyDescent="0.15">
      <c r="D186" s="30"/>
    </row>
    <row r="245" spans="3:4" x14ac:dyDescent="0.15">
      <c r="C245" s="463"/>
      <c r="D245" s="464"/>
    </row>
    <row r="246" spans="3:4" x14ac:dyDescent="0.15">
      <c r="C246" s="463"/>
      <c r="D246" s="464"/>
    </row>
    <row r="247" spans="3:4" x14ac:dyDescent="0.15">
      <c r="C247" s="465"/>
    </row>
  </sheetData>
  <sheetProtection password="E12F" sheet="1" objects="1" scenarios="1"/>
  <dataConsolidate/>
  <phoneticPr fontId="2"/>
  <conditionalFormatting sqref="C102:K163">
    <cfRule type="expression" dxfId="247" priority="7">
      <formula>$E$70&lt;2</formula>
    </cfRule>
  </conditionalFormatting>
  <conditionalFormatting sqref="C133:K163">
    <cfRule type="expression" dxfId="246" priority="8">
      <formula>$E$70&lt;3</formula>
    </cfRule>
  </conditionalFormatting>
  <conditionalFormatting sqref="E10">
    <cfRule type="containsBlanks" dxfId="245" priority="12102">
      <formula>LEN(TRIM(E10))=0</formula>
    </cfRule>
  </conditionalFormatting>
  <conditionalFormatting sqref="E11">
    <cfRule type="expression" dxfId="244" priority="281">
      <formula>OR($E$11="選択してください",$E$11="")</formula>
    </cfRule>
  </conditionalFormatting>
  <conditionalFormatting sqref="E12:E19">
    <cfRule type="containsBlanks" dxfId="243" priority="54">
      <formula>LEN(TRIM(E12))=0</formula>
    </cfRule>
  </conditionalFormatting>
  <conditionalFormatting sqref="E18">
    <cfRule type="expression" dxfId="242" priority="69">
      <formula>AND($E$11="一般送配電事業者又は配電事業者と受給契約を締結予定（FIT制度の適用予定の場合）",$E$15&lt;&gt;$E$18)</formula>
    </cfRule>
  </conditionalFormatting>
  <conditionalFormatting sqref="E19">
    <cfRule type="expression" dxfId="241" priority="68">
      <formula>AND($E$11="一般送配電事業者又は配電事業者と受給契約を締結予定（FIT制度の適用予定の場合）",$E$16&lt;&gt;$E$19)</formula>
    </cfRule>
  </conditionalFormatting>
  <conditionalFormatting sqref="E20">
    <cfRule type="expression" dxfId="240" priority="289">
      <formula>OR($E$20="選択してください",$E$20="")</formula>
    </cfRule>
  </conditionalFormatting>
  <conditionalFormatting sqref="E21:E22 E24">
    <cfRule type="containsBlanks" dxfId="239" priority="288">
      <formula>LEN(TRIM(E21))=0</formula>
    </cfRule>
  </conditionalFormatting>
  <conditionalFormatting sqref="E23">
    <cfRule type="expression" dxfId="238" priority="220">
      <formula>OR($E$23="",$E$23="選択してください")</formula>
    </cfRule>
  </conditionalFormatting>
  <conditionalFormatting sqref="E25">
    <cfRule type="expression" dxfId="237" priority="42">
      <formula>OR($E$25="",$E$25="選択してください")</formula>
    </cfRule>
  </conditionalFormatting>
  <conditionalFormatting sqref="E26">
    <cfRule type="expression" dxfId="236" priority="45">
      <formula>OR($E$26="",$E$26="選択してください")</formula>
    </cfRule>
  </conditionalFormatting>
  <conditionalFormatting sqref="E27">
    <cfRule type="expression" dxfId="235" priority="38">
      <formula>AND(OR($E$27="選択してください",$E$27=""),OR($E$25="有",AND($E$25="無",$E$26="余剰売電")))</formula>
    </cfRule>
    <cfRule type="expression" dxfId="234" priority="39">
      <formula>AND(OR($E$25="有",AND($E$25="無",$E$26="余剰売電")),OR($E$27&lt;&gt;"選択してください",$E$27&lt;&gt;""))</formula>
    </cfRule>
    <cfRule type="expression" dxfId="233" priority="40">
      <formula>NOT(AND(OR(E25="有",AND(E25="無",E26="余剰売電")),OR(E27="選択してください",E27="")))</formula>
    </cfRule>
  </conditionalFormatting>
  <conditionalFormatting sqref="E28">
    <cfRule type="expression" dxfId="232" priority="43">
      <formula>$E$27&lt;&gt;"番号取得済み(下記記載)"</formula>
    </cfRule>
    <cfRule type="containsBlanks" dxfId="231" priority="44">
      <formula>LEN(TRIM(E28))=0</formula>
    </cfRule>
  </conditionalFormatting>
  <conditionalFormatting sqref="E29">
    <cfRule type="expression" dxfId="230" priority="61">
      <formula>OR($E$29="選択してください",$E$29="")</formula>
    </cfRule>
  </conditionalFormatting>
  <conditionalFormatting sqref="E30">
    <cfRule type="expression" dxfId="229" priority="16">
      <formula>$E$29&lt;&gt;"有"</formula>
    </cfRule>
    <cfRule type="expression" dxfId="228" priority="57">
      <formula>OR(AND($E$29="有",$E$30="選択してください"),AND($E$29="有",$E$30=""))</formula>
    </cfRule>
    <cfRule type="containsBlanks" dxfId="227" priority="60">
      <formula>LEN(TRIM(E30))=0</formula>
    </cfRule>
  </conditionalFormatting>
  <conditionalFormatting sqref="E31">
    <cfRule type="expression" dxfId="226" priority="55">
      <formula>$E$30&lt;&gt;"増設"</formula>
    </cfRule>
    <cfRule type="containsBlanks" dxfId="225" priority="12101" stopIfTrue="1">
      <formula>LEN(TRIM(E31))=0</formula>
    </cfRule>
  </conditionalFormatting>
  <conditionalFormatting sqref="E32:E39 E41">
    <cfRule type="containsBlanks" dxfId="224" priority="12088">
      <formula>LEN(TRIM(E32))=0</formula>
    </cfRule>
  </conditionalFormatting>
  <conditionalFormatting sqref="E42">
    <cfRule type="expression" dxfId="223" priority="279">
      <formula>OR($E$42="選択してください",$E$42="")</formula>
    </cfRule>
  </conditionalFormatting>
  <conditionalFormatting sqref="E43:E50">
    <cfRule type="containsBlanks" dxfId="222" priority="290">
      <formula>LEN(TRIM(E43))=0</formula>
    </cfRule>
  </conditionalFormatting>
  <conditionalFormatting sqref="E43:E52">
    <cfRule type="expression" dxfId="221" priority="25">
      <formula>$E$42&lt;&gt;"上記以外"</formula>
    </cfRule>
  </conditionalFormatting>
  <conditionalFormatting sqref="E51 E40">
    <cfRule type="containsBlanks" dxfId="220" priority="278">
      <formula>LEN(TRIM(E40))=0</formula>
    </cfRule>
  </conditionalFormatting>
  <conditionalFormatting sqref="E52:E53">
    <cfRule type="containsBlanks" dxfId="219" priority="262">
      <formula>LEN(TRIM(E52))=0</formula>
    </cfRule>
  </conditionalFormatting>
  <conditionalFormatting sqref="E54 E79 E90:E92">
    <cfRule type="expression" dxfId="218" priority="277">
      <formula>OR($E54="選択してください",$E54="")</formula>
    </cfRule>
  </conditionalFormatting>
  <conditionalFormatting sqref="E58:E60">
    <cfRule type="containsBlanks" dxfId="217" priority="276">
      <formula>LEN(TRIM(E58))=0</formula>
    </cfRule>
  </conditionalFormatting>
  <conditionalFormatting sqref="E61">
    <cfRule type="expression" dxfId="216" priority="275">
      <formula>OR($E$61="選択してください",$E$61="")</formula>
    </cfRule>
  </conditionalFormatting>
  <conditionalFormatting sqref="E62">
    <cfRule type="expression" dxfId="215" priority="273">
      <formula>OR($E$62="選択してください",$E$62="")</formula>
    </cfRule>
  </conditionalFormatting>
  <conditionalFormatting sqref="E62:E64">
    <cfRule type="expression" dxfId="214" priority="272">
      <formula>$E$61&lt;&gt;"有"</formula>
    </cfRule>
  </conditionalFormatting>
  <conditionalFormatting sqref="E63:E64">
    <cfRule type="containsBlanks" dxfId="213" priority="274">
      <formula>LEN(TRIM(E63))=0</formula>
    </cfRule>
  </conditionalFormatting>
  <conditionalFormatting sqref="E65">
    <cfRule type="expression" dxfId="212" priority="24">
      <formula>$E$65&lt;&gt;"✓"</formula>
    </cfRule>
  </conditionalFormatting>
  <conditionalFormatting sqref="E66">
    <cfRule type="expression" dxfId="211" priority="20">
      <formula>$E$66="選択してください"</formula>
    </cfRule>
    <cfRule type="containsBlanks" dxfId="210" priority="21">
      <formula>LEN(TRIM(E66))=0</formula>
    </cfRule>
  </conditionalFormatting>
  <conditionalFormatting sqref="E70">
    <cfRule type="expression" dxfId="209" priority="79">
      <formula>$E$70=""</formula>
    </cfRule>
  </conditionalFormatting>
  <conditionalFormatting sqref="E72">
    <cfRule type="expression" dxfId="208" priority="136">
      <formula>OR($E$72="",$E$72="選択してください")</formula>
    </cfRule>
    <cfRule type="expression" dxfId="207" priority="137">
      <formula>OR($E$73="",$E$73="選択してください")</formula>
    </cfRule>
  </conditionalFormatting>
  <conditionalFormatting sqref="E75">
    <cfRule type="expression" dxfId="206" priority="268">
      <formula>OR($E75="選択してください",$E75="")</formula>
    </cfRule>
  </conditionalFormatting>
  <conditionalFormatting sqref="E77:E78">
    <cfRule type="containsBlanks" dxfId="205" priority="267">
      <formula>LEN(TRIM(E77))=0</formula>
    </cfRule>
  </conditionalFormatting>
  <conditionalFormatting sqref="E82:E89">
    <cfRule type="containsBlanks" dxfId="204" priority="12093">
      <formula>LEN(TRIM(E82))=0</formula>
    </cfRule>
  </conditionalFormatting>
  <conditionalFormatting sqref="E93">
    <cfRule type="expression" dxfId="203" priority="18">
      <formula>E92&lt;&gt;"有"</formula>
    </cfRule>
    <cfRule type="containsBlanks" dxfId="202" priority="76">
      <formula>LEN(TRIM(E93))=0</formula>
    </cfRule>
  </conditionalFormatting>
  <conditionalFormatting sqref="E94">
    <cfRule type="expression" dxfId="201" priority="153">
      <formula>E94=""</formula>
    </cfRule>
  </conditionalFormatting>
  <conditionalFormatting sqref="E96:E101">
    <cfRule type="containsBlanks" dxfId="200" priority="12071">
      <formula>LEN(TRIM(E96))=0</formula>
    </cfRule>
  </conditionalFormatting>
  <conditionalFormatting sqref="E97:E100 H97:I100">
    <cfRule type="expression" dxfId="199" priority="66">
      <formula>$E$94&lt;2</formula>
    </cfRule>
  </conditionalFormatting>
  <conditionalFormatting sqref="E98:E100 H98:I100">
    <cfRule type="expression" dxfId="198" priority="175">
      <formula>$E$94&lt;3</formula>
    </cfRule>
  </conditionalFormatting>
  <conditionalFormatting sqref="E99:E100 H99:I100">
    <cfRule type="expression" dxfId="197" priority="176">
      <formula>$E$94&lt;4</formula>
    </cfRule>
  </conditionalFormatting>
  <conditionalFormatting sqref="E100 H100:I100">
    <cfRule type="expression" dxfId="196" priority="181">
      <formula>$E$94&lt;5</formula>
    </cfRule>
  </conditionalFormatting>
  <conditionalFormatting sqref="E103">
    <cfRule type="expression" dxfId="195" priority="147">
      <formula>OR($E$103="",$E$103="選択してください")</formula>
    </cfRule>
  </conditionalFormatting>
  <conditionalFormatting sqref="E108:E109">
    <cfRule type="containsBlanks" dxfId="194" priority="156">
      <formula>LEN(TRIM(E108))=0</formula>
    </cfRule>
  </conditionalFormatting>
  <conditionalFormatting sqref="E113:E125">
    <cfRule type="containsBlanks" dxfId="193" priority="73">
      <formula>LEN(TRIM(E113))=0</formula>
    </cfRule>
  </conditionalFormatting>
  <conditionalFormatting sqref="E124">
    <cfRule type="expression" dxfId="192" priority="26">
      <formula>E123&lt;&gt;"有"</formula>
    </cfRule>
  </conditionalFormatting>
  <conditionalFormatting sqref="E125">
    <cfRule type="expression" dxfId="191" priority="151">
      <formula>E125=""</formula>
    </cfRule>
  </conditionalFormatting>
  <conditionalFormatting sqref="E126:E131 E144:E151">
    <cfRule type="containsBlanks" dxfId="190" priority="12095">
      <formula>LEN(TRIM(E126))=0</formula>
    </cfRule>
  </conditionalFormatting>
  <conditionalFormatting sqref="E128:E131 H128:I131">
    <cfRule type="expression" dxfId="189" priority="83">
      <formula>$E$125&lt;2</formula>
    </cfRule>
  </conditionalFormatting>
  <conditionalFormatting sqref="E129:E131 H129:I131">
    <cfRule type="expression" dxfId="188" priority="164">
      <formula>$E$125&lt;3</formula>
    </cfRule>
  </conditionalFormatting>
  <conditionalFormatting sqref="E130:E131 H130:I131">
    <cfRule type="expression" dxfId="187" priority="178">
      <formula>$E$125&lt;4</formula>
    </cfRule>
  </conditionalFormatting>
  <conditionalFormatting sqref="E131 H131:I131">
    <cfRule type="expression" dxfId="186" priority="180">
      <formula>$E$125&lt;5</formula>
    </cfRule>
  </conditionalFormatting>
  <conditionalFormatting sqref="E134">
    <cfRule type="expression" dxfId="185" priority="124">
      <formula>OR($E$134="",$E$134="選択してください")</formula>
    </cfRule>
  </conditionalFormatting>
  <conditionalFormatting sqref="E137 E106 E110 E121:E123">
    <cfRule type="expression" dxfId="184" priority="260">
      <formula>OR(E106="選択してください",E106="")</formula>
    </cfRule>
  </conditionalFormatting>
  <conditionalFormatting sqref="E139:E140">
    <cfRule type="containsBlanks" dxfId="183" priority="12098">
      <formula>LEN(TRIM(E139))=0</formula>
    </cfRule>
  </conditionalFormatting>
  <conditionalFormatting sqref="E141">
    <cfRule type="expression" dxfId="182" priority="257">
      <formula>OR(E141="選択してください",E141="")</formula>
    </cfRule>
  </conditionalFormatting>
  <conditionalFormatting sqref="E152:E154">
    <cfRule type="expression" dxfId="181" priority="255">
      <formula>OR(E152="選択してください",E152="")</formula>
    </cfRule>
  </conditionalFormatting>
  <conditionalFormatting sqref="E155">
    <cfRule type="expression" dxfId="180" priority="27">
      <formula>E154&lt;&gt;"有"</formula>
    </cfRule>
  </conditionalFormatting>
  <conditionalFormatting sqref="E155:E156">
    <cfRule type="containsBlanks" dxfId="179" priority="70">
      <formula>LEN(TRIM(E155))=0</formula>
    </cfRule>
  </conditionalFormatting>
  <conditionalFormatting sqref="E156">
    <cfRule type="expression" dxfId="178" priority="149">
      <formula>E156=""</formula>
    </cfRule>
  </conditionalFormatting>
  <conditionalFormatting sqref="E157:E163 H158:H162 E154">
    <cfRule type="expression" dxfId="177" priority="210">
      <formula>E154=""</formula>
    </cfRule>
  </conditionalFormatting>
  <conditionalFormatting sqref="E159:E162 H159:I162">
    <cfRule type="expression" dxfId="176" priority="209">
      <formula>$E$156&lt;2</formula>
    </cfRule>
  </conditionalFormatting>
  <conditionalFormatting sqref="E160:E162 H160:I162">
    <cfRule type="expression" dxfId="175" priority="208">
      <formula>$E$156&lt;3</formula>
    </cfRule>
  </conditionalFormatting>
  <conditionalFormatting sqref="E161:E162 H161:I162">
    <cfRule type="expression" dxfId="174" priority="187">
      <formula>$E$156&lt;4</formula>
    </cfRule>
  </conditionalFormatting>
  <conditionalFormatting sqref="E162 H162:I162">
    <cfRule type="expression" dxfId="173" priority="179">
      <formula>$E$156&lt;5</formula>
    </cfRule>
  </conditionalFormatting>
  <conditionalFormatting sqref="E166:E167">
    <cfRule type="expression" dxfId="172" priority="122">
      <formula>$E$29&lt;&gt;"有"</formula>
    </cfRule>
    <cfRule type="containsBlanks" dxfId="171" priority="123">
      <formula>LEN(TRIM(E166))=0</formula>
    </cfRule>
  </conditionalFormatting>
  <conditionalFormatting sqref="E170">
    <cfRule type="expression" dxfId="170" priority="141">
      <formula>OR(E170="",E170="選択してください")</formula>
    </cfRule>
  </conditionalFormatting>
  <conditionalFormatting sqref="E171:E172 H171:I172">
    <cfRule type="expression" dxfId="169" priority="12087">
      <formula>$E$170&lt;&gt;"有"</formula>
    </cfRule>
  </conditionalFormatting>
  <conditionalFormatting sqref="E173">
    <cfRule type="expression" dxfId="168" priority="182">
      <formula>$E$177&lt;-1999.4</formula>
    </cfRule>
  </conditionalFormatting>
  <conditionalFormatting sqref="E173:E175">
    <cfRule type="containsBlanks" dxfId="167" priority="221">
      <formula>LEN(TRIM(E173))=0</formula>
    </cfRule>
  </conditionalFormatting>
  <conditionalFormatting sqref="E174">
    <cfRule type="expression" dxfId="166" priority="185">
      <formula>$E$176&gt;1999.4</formula>
    </cfRule>
  </conditionalFormatting>
  <conditionalFormatting sqref="E175">
    <cfRule type="expression" dxfId="165" priority="203">
      <formula>$E$29&lt;&gt;"有"</formula>
    </cfRule>
  </conditionalFormatting>
  <conditionalFormatting sqref="E176">
    <cfRule type="expression" dxfId="164" priority="46">
      <formula>AND(OR($E$176&gt;1999.4,$E$176&lt;=0),$E$176&lt;&gt;"")</formula>
    </cfRule>
  </conditionalFormatting>
  <conditionalFormatting sqref="E180:E182">
    <cfRule type="expression" dxfId="163" priority="254">
      <formula>OR(E180="選択してください",E180="")</formula>
    </cfRule>
  </conditionalFormatting>
  <conditionalFormatting sqref="H80:H81">
    <cfRule type="expression" dxfId="162" priority="48">
      <formula>H80=""</formula>
    </cfRule>
  </conditionalFormatting>
  <conditionalFormatting sqref="H83:H85">
    <cfRule type="containsBlanks" dxfId="161" priority="264">
      <formula>LEN(TRIM(H83))=0</formula>
    </cfRule>
  </conditionalFormatting>
  <conditionalFormatting sqref="H96:H100">
    <cfRule type="expression" dxfId="160" priority="198">
      <formula>$H$101&lt;&gt;$E$76</formula>
    </cfRule>
    <cfRule type="containsBlanks" dxfId="159" priority="12086">
      <formula>LEN(TRIM(H96))=0</formula>
    </cfRule>
  </conditionalFormatting>
  <conditionalFormatting sqref="H104">
    <cfRule type="expression" dxfId="158" priority="101">
      <formula>OR($H$104="",$E$176&gt;1999.4)</formula>
    </cfRule>
  </conditionalFormatting>
  <conditionalFormatting sqref="H105">
    <cfRule type="expression" dxfId="157" priority="100">
      <formula>OR($H$105="",$E$177&lt;-1999.4)</formula>
    </cfRule>
  </conditionalFormatting>
  <conditionalFormatting sqref="H111:H112">
    <cfRule type="expression" dxfId="156" priority="65">
      <formula>H111=""</formula>
    </cfRule>
  </conditionalFormatting>
  <conditionalFormatting sqref="H114:H116">
    <cfRule type="containsBlanks" dxfId="155" priority="12096">
      <formula>LEN(TRIM(H114))=0</formula>
    </cfRule>
  </conditionalFormatting>
  <conditionalFormatting sqref="H127:H131">
    <cfRule type="expression" dxfId="154" priority="186">
      <formula>$H$132&lt;&gt;$E$107</formula>
    </cfRule>
    <cfRule type="containsBlanks" dxfId="153" priority="12084">
      <formula>LEN(TRIM(H127))=0</formula>
    </cfRule>
  </conditionalFormatting>
  <conditionalFormatting sqref="H135">
    <cfRule type="expression" dxfId="152" priority="97">
      <formula>OR($H$135="",$E$176&gt;1999.4)</formula>
    </cfRule>
  </conditionalFormatting>
  <conditionalFormatting sqref="H136">
    <cfRule type="expression" dxfId="151" priority="96">
      <formula>OR($H$136="",$E$177&lt;-1999.4)</formula>
    </cfRule>
  </conditionalFormatting>
  <conditionalFormatting sqref="H142:H143">
    <cfRule type="expression" dxfId="150" priority="95">
      <formula>H142=""</formula>
    </cfRule>
  </conditionalFormatting>
  <conditionalFormatting sqref="H145:H147">
    <cfRule type="containsBlanks" dxfId="149" priority="12100">
      <formula>LEN(TRIM(H145))=0</formula>
    </cfRule>
  </conditionalFormatting>
  <conditionalFormatting sqref="H158:H162">
    <cfRule type="expression" dxfId="148" priority="222">
      <formula>$H$163&lt;&gt;$E$138</formula>
    </cfRule>
  </conditionalFormatting>
  <conditionalFormatting sqref="H171:H172">
    <cfRule type="containsBlanks" dxfId="147" priority="12092">
      <formula>LEN(TRIM(H171))=0</formula>
    </cfRule>
  </conditionalFormatting>
  <conditionalFormatting sqref="J18:J19">
    <cfRule type="expression" dxfId="146" priority="200">
      <formula>$J18="発電事業者様の名称をご記載ください"</formula>
    </cfRule>
  </conditionalFormatting>
  <conditionalFormatting sqref="J73">
    <cfRule type="expression" dxfId="145" priority="169">
      <formula>$J$73="PCSの単体（1台あたり）の定格出力を、少数点を含む値で記載ください"</formula>
    </cfRule>
  </conditionalFormatting>
  <conditionalFormatting sqref="J74">
    <cfRule type="expression" dxfId="144" priority="160">
      <formula>$J$74="PCSの単体（1台あたり）の定格出力を、少数点を含む値で記載ください"</formula>
    </cfRule>
  </conditionalFormatting>
  <conditionalFormatting sqref="J97">
    <cfRule type="expression" dxfId="143" priority="37">
      <formula>AND($E94&lt;2,OR(E97&lt;&gt;"",H97&lt;&gt;""))</formula>
    </cfRule>
  </conditionalFormatting>
  <conditionalFormatting sqref="J98">
    <cfRule type="expression" dxfId="142" priority="34">
      <formula>AND($E94&lt;3,OR(E98&lt;&gt;"",H98&lt;&gt;""))</formula>
    </cfRule>
  </conditionalFormatting>
  <conditionalFormatting sqref="J99">
    <cfRule type="expression" dxfId="141" priority="35">
      <formula>AND($E94&lt;4,OR(E99&lt;&gt;"",H99&lt;&gt;""))</formula>
    </cfRule>
  </conditionalFormatting>
  <conditionalFormatting sqref="J100">
    <cfRule type="expression" dxfId="140" priority="36">
      <formula>AND($E94&lt;5,OR(E100&lt;&gt;"",H100&lt;&gt;""))</formula>
    </cfRule>
  </conditionalFormatting>
  <conditionalFormatting sqref="J104">
    <cfRule type="expression" dxfId="139" priority="167">
      <formula>$J$104="PCSの単体（1台あたり）の定格出力を、少数点を含む値で記載ください"</formula>
    </cfRule>
  </conditionalFormatting>
  <conditionalFormatting sqref="J105">
    <cfRule type="expression" dxfId="138" priority="159">
      <formula>$J$105="PCSの単体（1台あたり）の定格出力を、少数点を含む値で記載ください"</formula>
    </cfRule>
  </conditionalFormatting>
  <conditionalFormatting sqref="J128">
    <cfRule type="expression" dxfId="137" priority="51">
      <formula>AND($E125&lt;2,OR(E128&lt;&gt;"",H128&lt;&gt;""))</formula>
    </cfRule>
  </conditionalFormatting>
  <conditionalFormatting sqref="J129">
    <cfRule type="expression" dxfId="136" priority="33">
      <formula>AND($E125&lt;3,OR(E129&lt;&gt;"",H129&lt;&gt;""))</formula>
    </cfRule>
  </conditionalFormatting>
  <conditionalFormatting sqref="J130">
    <cfRule type="expression" dxfId="135" priority="31">
      <formula>AND($E125&lt;4,OR(E130&lt;&gt;"",H130&lt;&gt;""))</formula>
    </cfRule>
  </conditionalFormatting>
  <conditionalFormatting sqref="J131">
    <cfRule type="expression" dxfId="134" priority="32">
      <formula>AND($E125&lt;5,OR(E131&lt;&gt;"",H131&lt;&gt;""))</formula>
    </cfRule>
  </conditionalFormatting>
  <conditionalFormatting sqref="J135">
    <cfRule type="expression" dxfId="133" priority="158">
      <formula>$J$135="PCSの単体（1台あたり）の定格出力を、少数点を含む値で記載ください"</formula>
    </cfRule>
  </conditionalFormatting>
  <conditionalFormatting sqref="J136">
    <cfRule type="expression" dxfId="132" priority="157">
      <formula>$J$136="PCSの単体（1台あたり）の定格出力を、少数点を含む値で記載ください"</formula>
    </cfRule>
  </conditionalFormatting>
  <conditionalFormatting sqref="J159">
    <cfRule type="expression" dxfId="131" priority="84">
      <formula>AND($E156&lt;2,OR(E159&lt;&gt;"",H159&lt;&gt;""))</formula>
    </cfRule>
  </conditionalFormatting>
  <conditionalFormatting sqref="J160">
    <cfRule type="expression" dxfId="130" priority="30">
      <formula>AND($E156&lt;3,OR(E160&lt;&gt;"",H160&lt;&gt;""))</formula>
    </cfRule>
  </conditionalFormatting>
  <conditionalFormatting sqref="J161">
    <cfRule type="expression" dxfId="129" priority="29">
      <formula>AND($E156&lt;4,OR(E161&lt;&gt;"",H161&lt;&gt;""))</formula>
    </cfRule>
  </conditionalFormatting>
  <conditionalFormatting sqref="J162">
    <cfRule type="expression" dxfId="128" priority="28">
      <formula>AND($E156&lt;5,OR(E162&lt;&gt;"",H162&lt;&gt;""))</formula>
    </cfRule>
  </conditionalFormatting>
  <conditionalFormatting sqref="J173">
    <cfRule type="expression" dxfId="127" priority="183">
      <formula>$J$173="自家消費する電力（所内電力を含む）の最大値を、少数点を含む値で入力ください ※不明の場合は「0」を記載ください"</formula>
    </cfRule>
  </conditionalFormatting>
  <conditionalFormatting sqref="J174">
    <cfRule type="expression" dxfId="126" priority="184">
      <formula>$J$174="自家消費する電力（所内電力を含む）の最小値を、少数点を含む値で入力ください ※不明の場合は「0」を記載ください"</formula>
    </cfRule>
  </conditionalFormatting>
  <conditionalFormatting sqref="J176">
    <cfRule type="expression" dxfId="125" priority="171">
      <formula>AND($E$176&lt;&gt;"",OR($E$176&lt;=0,$E$176&gt;1999.4))</formula>
    </cfRule>
  </conditionalFormatting>
  <conditionalFormatting sqref="J177">
    <cfRule type="expression" dxfId="124" priority="170">
      <formula>$J$177="【（変更後）定格出力合計 充電側】-【最大自家消費電力】の値が、-1999.4kW以上(小数点以下を四捨五入して、-2000kWより大きい)である必要がございます。【最大自家消費電力】、【PCSの情報 台数】や【PCSの情報 PCSの定格出力：充電側】等をご確認の上、修正ください"</formula>
    </cfRule>
  </conditionalFormatting>
  <conditionalFormatting sqref="J180">
    <cfRule type="expression" dxfId="123" priority="64">
      <formula>$E$180="有"</formula>
    </cfRule>
  </conditionalFormatting>
  <conditionalFormatting sqref="J182">
    <cfRule type="expression" dxfId="122" priority="63">
      <formula>$E$182="有"</formula>
    </cfRule>
  </conditionalFormatting>
  <conditionalFormatting sqref="E55">
    <cfRule type="expression" dxfId="121" priority="15">
      <formula>OR($E55="選択してください",$E55="")</formula>
    </cfRule>
  </conditionalFormatting>
  <conditionalFormatting sqref="H88">
    <cfRule type="containsBlanks" dxfId="120" priority="14">
      <formula>LEN(TRIM(H88))=0</formula>
    </cfRule>
  </conditionalFormatting>
  <conditionalFormatting sqref="H119">
    <cfRule type="containsBlanks" dxfId="119" priority="17">
      <formula>LEN(TRIM(H119))=0</formula>
    </cfRule>
  </conditionalFormatting>
  <conditionalFormatting sqref="H119">
    <cfRule type="containsBlanks" dxfId="118" priority="13">
      <formula>LEN(TRIM(H119))=0</formula>
    </cfRule>
  </conditionalFormatting>
  <conditionalFormatting sqref="H150">
    <cfRule type="containsBlanks" dxfId="117" priority="19">
      <formula>LEN(TRIM(H150))=0</formula>
    </cfRule>
  </conditionalFormatting>
  <conditionalFormatting sqref="E177">
    <cfRule type="expression" dxfId="116" priority="6">
      <formula>AND(OR($E$177&lt;-1999.4,$E$177=0),$E$177&lt;&gt;"")</formula>
    </cfRule>
  </conditionalFormatting>
  <conditionalFormatting sqref="H73">
    <cfRule type="expression" dxfId="115" priority="5">
      <formula>OR($H$73="",$E$176&gt;1999.4)</formula>
    </cfRule>
  </conditionalFormatting>
  <conditionalFormatting sqref="H74">
    <cfRule type="expression" dxfId="114" priority="4">
      <formula>OR($H$74="",$E$177&lt;-1999.4)</formula>
    </cfRule>
  </conditionalFormatting>
  <conditionalFormatting sqref="J54">
    <cfRule type="expression" dxfId="113" priority="3">
      <formula>OR(J54="売電方法：全量売電の方は、「有（その他負荷「無」）または「無」いずれかを選択ください。", J54="売電方法：余剰売電の方は、「有（その他負荷「有」）または「無」いずれかを選択ください。")</formula>
    </cfRule>
  </conditionalFormatting>
  <conditionalFormatting sqref="E54">
    <cfRule type="expression" dxfId="112" priority="1">
      <formula>OR(J54="売電方法：全量売電の方は、「有（その他負荷「無」）または「無」いずれかを選択ください。", J54="売電方法：余剰売電の方は、「有（その他負荷「有」）または「無」いずれかを選択ください。")</formula>
    </cfRule>
  </conditionalFormatting>
  <dataValidations count="62">
    <dataValidation type="date" operator="greaterThan" allowBlank="1" showInputMessage="1" showErrorMessage="1" error="本書類の記載日より_x000a_未来日の日付を記載ください" sqref="E58" xr:uid="{628406DA-F1E9-4EA1-932C-B65271D768B1}">
      <formula1>E10</formula1>
    </dataValidation>
    <dataValidation type="date" operator="greaterThanOrEqual" allowBlank="1" showInputMessage="1" showErrorMessage="1" error="アクセス設備の運用開始希望日より_x000a_未来日もしくは同日の日付を記載ください" sqref="E59" xr:uid="{AE963FD5-1D75-4FCA-9F99-293E3B3FD942}">
      <formula1>E58</formula1>
    </dataValidation>
    <dataValidation type="date" operator="greaterThanOrEqual" allowBlank="1" showInputMessage="1" showErrorMessage="1" error="発電設備等の連携開始希望日_x000a_（試運転）より未来日もしくは同日の日付を記載ください" sqref="E60" xr:uid="{CBEF3B5E-AEBA-4B22-92BB-A13B044EC39A}">
      <formula1>E59</formula1>
    </dataValidation>
    <dataValidation type="decimal" operator="greaterThanOrEqual" allowBlank="1" showInputMessage="1" showErrorMessage="1" error="数値を入力ください" sqref="E63:E64" xr:uid="{09DD2EAA-7032-4716-AEA0-08F24275C297}">
      <formula1>0</formula1>
    </dataValidation>
    <dataValidation type="textLength" operator="equal" allowBlank="1" showInputMessage="1" showErrorMessage="1" error="03から始まる22桁の番号を記載ください" sqref="E28" xr:uid="{DC97502F-701F-4BF5-B8FD-0AB003CFA103}">
      <formula1>22</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1" xr:uid="{A7C9AC89-A914-4D37-B2CE-4991ED8EF1FE}">
      <formula1>1</formula1>
      <formula2>3</formula2>
    </dataValidation>
    <dataValidation type="decimal" allowBlank="1" showInputMessage="1" showErrorMessage="1" error="0~100までの数値を入力してください。" sqref="E163 E126 E95 E157 E102" xr:uid="{B82D0065-98EF-4B1D-95C7-E1744F35C28E}">
      <formula1>0</formula1>
      <formula2>100</formula2>
    </dataValidation>
    <dataValidation type="whole" operator="greaterThan" allowBlank="1" showInputMessage="1" showErrorMessage="1" error="0より大きいの整数値を入力してください。_x000a_" sqref="E133 F133:F136 H163 G133:H134" xr:uid="{E9A8C54C-92F9-4D1C-9AC0-0833202B82D7}">
      <formula1>0</formula1>
    </dataValidation>
    <dataValidation type="decimal" operator="greaterThanOrEqual" allowBlank="1" showInputMessage="1" showErrorMessage="1" error="0~100までの数値を入力してください。" sqref="E101 E132" xr:uid="{B9C0FD53-AE6D-4FB7-ADFD-DAFDECE1F339}">
      <formula1>0</formula1>
    </dataValidation>
    <dataValidation type="decimal" operator="greaterThan" allowBlank="1" showInputMessage="1" showErrorMessage="1" error="0より大きい数値を入力してください。" sqref="H135:H136 H104:H105" xr:uid="{073DFA26-310F-4072-838C-7E142E4EC268}">
      <formula1>0</formula1>
    </dataValidation>
    <dataValidation type="decimal" operator="greaterThanOrEqual" allowBlank="1" showInputMessage="1" showErrorMessage="1" error="0より大きいの整数値を入力してください。_x000a_" sqref="H132 H101" xr:uid="{A3CB7B0A-DA17-40CC-8ADC-1603971E81C2}">
      <formula1>0</formula1>
    </dataValidation>
    <dataValidation type="custom" allowBlank="1" showInputMessage="1" showErrorMessage="1" error="・【（変更後）定格出力合計 充電側】-【最大自家消費電力】の値が、-1999.4以上(小数点以下を四捨五入して、-2000kWより大きい)である必要がございます。_x000a_【最大自家消費電力】の値に誤りがない場合、【PCSの情報 台数】や【PCSの情報 PCSの定格出力：充電側】等をご確認の上、修正ください_x000a_・【最大自家消費電力】は【最小自家消費電力】以上の値を入力ください" sqref="E173" xr:uid="{5110EBA1-0069-41D8-9B9F-A95629316EB3}">
      <formula1>AND(E177&gt;=-1999.4,E173&gt;=E174,E173&gt;=0)</formula1>
    </dataValidation>
    <dataValidation type="custom" allowBlank="1" showInputMessage="1" showErrorMessage="1" error="以下２つの条件を満たすように入力ください。いずれかを満たしていないとエラーがでます_x000a_・【（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_x000a_・【最小自家消費電力】は【最大自家消費電力】以下の値を入力ください" sqref="E174" xr:uid="{06DEEBD5-2049-48B9-8228-0F49F984510E}">
      <formula1>AND(E176&lt;=1999.4,E173&gt;=E174,E174&gt;=0)</formula1>
    </dataValidation>
    <dataValidation type="decimal" operator="greaterThanOrEqual" allowBlank="1" showInputMessage="1" showErrorMessage="1" error="PCS3種類目設備の【PCSの定格出力：放電側】以上の数値で記載ください" sqref="H142" xr:uid="{DE7D0B98-BA3A-4647-AF31-24B4317E0FB4}">
      <formula1>H135</formula1>
    </dataValidation>
    <dataValidation type="decimal" operator="greaterThanOrEqual" allowBlank="1" showInputMessage="1" showErrorMessage="1" error="PCS3種類目設備【PCSの定格出力：充電側】以上の数値で記載ください_x000a_※マイナス表記をとった【PCSの定格出力：充電側】の数値以上" sqref="H143" xr:uid="{3AFC455F-9F7F-4247-BD57-695BB9E6BF52}">
      <formula1>H136</formula1>
    </dataValidation>
    <dataValidation type="whole" allowBlank="1" showInputMessage="1" showErrorMessage="1" error="6種類以上の_x000a_蓄電池容量構成の場合、_x000a_本書類では対応不可の為、_x000a_別途広域の申込書でお申込みください。" sqref="E156 E94 E125" xr:uid="{2D3428BC-F7D5-441F-97EF-BEC1620EA2FB}">
      <formula1>1</formula1>
      <formula2>5</formula2>
    </dataValidation>
    <dataValidation type="decimal" operator="greaterThanOrEqual" allowBlank="1" showInputMessage="1" showErrorMessage="1" error="0以上の数値を入力ください" sqref="E127 E158" xr:uid="{D2496082-632F-4EEC-B80A-2C190356DF00}">
      <formula1>0</formula1>
    </dataValidation>
    <dataValidation type="decimal" operator="greaterThan" allowBlank="1" showInputMessage="1" showErrorMessage="1" error="0より大きい数値を入力ください" sqref="E127 E96 E158" xr:uid="{23FB38D6-6AB6-4DD2-89DF-6A722ED37447}">
      <formula1>0</formula1>
    </dataValidation>
    <dataValidation type="whole" operator="greaterThan" allowBlank="1" showInputMessage="1" showErrorMessage="1" error="0より大きい整数値を入力してください" sqref="H96 H158 H127" xr:uid="{9E1EBD96-E076-416C-958E-6EA8511D9FED}">
      <formula1>0</formula1>
    </dataValidation>
    <dataValidation type="textLength" operator="equal" allowBlank="1" showInputMessage="1" showErrorMessage="1" error="ハイフンなしの7桁で入力ください" sqref="E43 E32 E12" xr:uid="{822BF43E-7BDC-40C9-B5BE-C5EF5CDB45C1}">
      <formula1>7</formula1>
    </dataValidation>
    <dataValidation type="decimal" operator="greaterThanOrEqual" allowBlank="1" showInputMessage="1" showErrorMessage="1" error="PCS1種類目設備の【PCSの定格出力：放電側】以上の数値で記載ください" sqref="H80" xr:uid="{557176B8-7851-4E42-A92B-A70EDC63EAB7}">
      <formula1>H73</formula1>
    </dataValidation>
    <dataValidation type="decimal" operator="greaterThanOrEqual" allowBlank="1" showInputMessage="1" showErrorMessage="1" error="PCS1種類目設備【PCSの定格出力：充電側】以上の数値で記載ください_x000a_※マイナス表記をとった【PCSの定格出力：充電側】の数値以上" sqref="H81" xr:uid="{54BBD613-5BA1-4AE9-9285-835AA71CD862}">
      <formula1>H74</formula1>
    </dataValidation>
    <dataValidation type="decimal" operator="greaterThanOrEqual" allowBlank="1" showInputMessage="1" showErrorMessage="1" error="PCS2種類目設備の【PCSの定格出力：放電側】以上の数値で記載ください" sqref="H111" xr:uid="{65BA6B74-7A6E-4CB4-A984-3163F1B3D5B2}">
      <formula1>H104</formula1>
    </dataValidation>
    <dataValidation type="decimal" operator="greaterThanOrEqual" allowBlank="1" showInputMessage="1" showErrorMessage="1" error="PCS2種類目設備【PCSの定格出力：充電側】以上の数値で記載ください_x000a_※マイナス表記をとった【PCSの定格出力：充電側】の数値以上" sqref="H112" xr:uid="{A9409139-2114-4F22-84C6-1C84AD7389FD}">
      <formula1>H105</formula1>
    </dataValidation>
    <dataValidation type="decimal" operator="greaterThan" allowBlank="1" showInputMessage="1" showErrorMessage="1" error="受電電圧6kV自家消費（逆潮流無し）の場合、接続検討のお申込みは不要となります。" sqref="E166 E175" xr:uid="{F90C76C6-4083-47E5-9771-621B3852FE91}">
      <formula1>0</formula1>
    </dataValidation>
    <dataValidation type="whole" operator="greaterThan" allowBlank="1" showInputMessage="1" showErrorMessage="1" error="台数は0より大きい値で入力ください" sqref="E167" xr:uid="{1CDB991E-8110-400F-8625-388F48E9FE18}">
      <formula1>0</formula1>
    </dataValidation>
    <dataValidation type="custom" operator="greaterThan" showInputMessage="1" showErrorMessage="1" error="0より大きい整数値で、蓄電池容量の構成に応じた黄色セルに入力ください" sqref="H97 H128 H159" xr:uid="{3E5DE5E6-9B3F-4060-A77F-F02466F478E3}">
      <formula1>AND(ISNUMBER(H97), H97&gt;0, H97=INT(H97), E94&gt;=2)</formula1>
    </dataValidation>
    <dataValidation type="custom" operator="greaterThan" showInputMessage="1" showErrorMessage="1" error="0より大きい整数値で、蓄電池容量の構成に応じた黄色セルに入力ください" sqref="H98 H129 H160" xr:uid="{8D183F4B-1555-411F-8721-9EC708A9733D}">
      <formula1>AND(ISNUMBER(H98), H98&gt;0, H98=INT(H98), E94&gt;=3)</formula1>
    </dataValidation>
    <dataValidation type="custom" operator="greaterThan" showInputMessage="1" showErrorMessage="1" error="0より大きい整数値で、蓄電池容量の構成に応じた黄色セルに入力ください" sqref="H99 H130 H161" xr:uid="{9E02CBFF-099B-482E-B7C4-FCAA2E49A970}">
      <formula1>AND(ISNUMBER(H99), H99&gt;0, H99=INT(H99), E94&gt;=4)</formula1>
    </dataValidation>
    <dataValidation type="custom" operator="greaterThan" showInputMessage="1" showErrorMessage="1" error="0より大きい整数値で、蓄電池容量の構成に応じた黄色セルに入力ください" sqref="H100 H131 H162" xr:uid="{518AE26F-4703-4BCA-9ED0-BBDAE43D7A4B}">
      <formula1>AND(ISNUMBER(H100), H100&gt;0, H100=INT(H100), E94&gt;=5)</formula1>
    </dataValidation>
    <dataValidation type="custom" operator="greaterThanOrEqual" showInputMessage="1" showErrorMessage="1" error="0より大きい数値で、蓄電池容量の構成に応じた黄色セルに入力ください" sqref="E97" xr:uid="{0F05A7BA-ACEE-4BD8-862C-61047ECA3556}">
      <formula1>AND(ISNUMBER(E97), E97&gt;0,E94&gt;=2)</formula1>
    </dataValidation>
    <dataValidation type="custom" operator="greaterThan" showInputMessage="1" showErrorMessage="1" error="PCS1台当たりの蓄電池容量の構成の見直し、もしくは_x000a_0より大きいの整数値を入力してください。_x000a_" sqref="E97" xr:uid="{8955239C-D2FC-4D6B-BC5C-AC3AFE759A27}">
      <formula1>AND(ISNUMBER(E97), E97&gt;=0, E97=INT(E97), E94&gt;=2)</formula1>
    </dataValidation>
    <dataValidation type="custom" operator="greaterThan" showInputMessage="1" showErrorMessage="1" error="0より大きい数値で、蓄電池容量の構成に応じた黄色セルに入力ください" sqref="E98" xr:uid="{413F5674-50AE-4A8D-8495-DCAB040704FC}">
      <formula1>AND(ISNUMBER(E98), E98&gt;0,E94&gt;=3)</formula1>
    </dataValidation>
    <dataValidation type="custom" operator="greaterThan" showInputMessage="1" showErrorMessage="1" error="PCS1台当たりの蓄電池容量の構成の見直し、もしくは_x000a_0より大きいの整数値を入力してください。_x000a_" sqref="E98" xr:uid="{896C706D-A356-4988-9FF8-B89AF66BECF3}">
      <formula1>AND(ISNUMBER(E98), E98&gt;=0, , E94&gt;=3)</formula1>
    </dataValidation>
    <dataValidation type="custom" operator="greaterThanOrEqual" allowBlank="1" showInputMessage="1" showErrorMessage="1" error="PCS1台当たりの蓄電池容量の構成の見直し、もしくは_x000a_0以上の数値を入力ください_x000a_" sqref="E98" xr:uid="{C6D5F132-1FCE-4A84-8064-1BC1B36C38A9}">
      <formula1>AND(ISNUMBER(E98), E98&gt;=0, , E94&gt;=3)</formula1>
    </dataValidation>
    <dataValidation type="custom" operator="greaterThan" showInputMessage="1" showErrorMessage="1" error="0より大きい数値で、蓄電池容量の構成に応じた黄色セルに入力ください" sqref="E99" xr:uid="{12C920A5-E920-4D98-87F3-5A8E80300CD6}">
      <formula1>AND(ISNUMBER(E99), E99&gt;0,E94&gt;=4)</formula1>
    </dataValidation>
    <dataValidation type="decimal" operator="greaterThan" allowBlank="1" showInputMessage="1" showErrorMessage="1" error="0より大きい数値を入力してください。_x000a__x000a_" sqref="E96" xr:uid="{7AF71B77-7E9E-4632-ABE2-083437912007}">
      <formula1>0</formula1>
    </dataValidation>
    <dataValidation type="custom" operator="greaterThan" showInputMessage="1" showErrorMessage="1" error="PCS1台当たりの蓄電池容量の構成の見直し、もしくは_x000a_0より大きいの整数値を入力してください。_x000a_" sqref="E99" xr:uid="{9D7E489E-AEB0-436D-B697-ECE55C592DB4}">
      <formula1>AND(ISNUMBER(E99), E99&gt;=0, , E94&gt;=4)</formula1>
    </dataValidation>
    <dataValidation type="custom" operator="greaterThanOrEqual" showInputMessage="1" showErrorMessage="1" error="PCS1台当たりの蓄電池容量の構成の見直し、もしくは_x000a_0以上の数値を入力ください_x000a_" sqref="E99" xr:uid="{26CB7D48-8C56-4B81-A0E8-D3C01CB59F84}">
      <formula1>AND(ISNUMBER(E99), E99&gt;=0, , E94&gt;=4)</formula1>
    </dataValidation>
    <dataValidation type="custom" showInputMessage="1" showErrorMessage="1" error="0より大きい数値で、蓄電池容量の構成に応じた黄色セルに入力ください" sqref="E100" xr:uid="{1EF56E47-EE1D-4371-9C67-3DCFA88D88C1}">
      <formula1>AND(ISNUMBER(E100), E100&gt;0,E94&gt;=5)</formula1>
    </dataValidation>
    <dataValidation type="custom" operator="greaterThan" showInputMessage="1" showErrorMessage="1" error="0より大きい数値で、蓄電池容量の構成に応じた黄色セルに入力ください" sqref="E162 E131" xr:uid="{FAC12688-ECBE-45A2-933A-5F5D53D94FB1}">
      <formula1>AND(ISNUMBER(E131), E131&gt;0, E125&gt;=5)</formula1>
    </dataValidation>
    <dataValidation type="custom" showInputMessage="1" showErrorMessage="1" error="0より大きい数値で、蓄電池容量の構成に応じた黄色セルに入力ください" sqref="E160" xr:uid="{EBFAE9C1-E2D1-4B40-81E7-46F2DFC3DAF5}">
      <formula1>AND(ISNUMBER(E160), E160&gt;0, E156&gt;=3)</formula1>
    </dataValidation>
    <dataValidation type="decimal" operator="greaterThanOrEqual" allowBlank="1" showInputMessage="1" showErrorMessage="1" error="0より大きい数値を入力ください" sqref="E96" xr:uid="{E275EA33-52A3-4E75-AF80-0BB2C272EF71}">
      <formula1>0</formula1>
    </dataValidation>
    <dataValidation type="decimal" operator="greaterThan" allowBlank="1" showInputMessage="1" showErrorMessage="1" error="0より大きい数値を入力してください_x000a_" sqref="E127" xr:uid="{DEE08F67-C0DB-421A-877A-3887B3388AB4}">
      <formula1>0</formula1>
    </dataValidation>
    <dataValidation type="decimal" operator="greaterThan" allowBlank="1" showInputMessage="1" showErrorMessage="1" error="0より大きい数値を入力してください" sqref="E158" xr:uid="{D976A181-0F62-4F33-91CE-9EFD06496EB4}">
      <formula1>0</formula1>
    </dataValidation>
    <dataValidation type="custom" showInputMessage="1" showErrorMessage="1" error="0より大きい数値で、蓄電池容量の構成に応じた黄色セルに入力ください" sqref="E128 E159" xr:uid="{2EE542AE-57FE-4717-9D17-4F83B62EA842}">
      <formula1>AND(ISNUMBER(E128), E128&gt;0, E125&gt;=2)</formula1>
    </dataValidation>
    <dataValidation type="custom" operator="greaterThanOrEqual" showInputMessage="1" showErrorMessage="1" error="0より大きい整数値で、蓄電池容量の構成に応じた黄色セルに入力ください_x000a_" sqref="E129" xr:uid="{A644A981-E5DA-4903-B3C3-A92FB8D29A76}">
      <formula1>AND(ISNUMBER(E129), E129&gt;0, E125&gt;=3)</formula1>
    </dataValidation>
    <dataValidation type="custom" operator="greaterThanOrEqual" showInputMessage="1" showErrorMessage="1" error="0より大きい数値で、蓄電池容量の構成に応じた黄色セルに入力ください" sqref="E130" xr:uid="{A19DF237-E1F1-4A7A-A827-B19B7E944C7E}">
      <formula1>AND(ISNUMBER(E130), E130&gt;0, E125&gt;=4)</formula1>
    </dataValidation>
    <dataValidation type="custom" operator="greaterThanOrEqual" showInputMessage="1" showErrorMessage="1" error="0より大きい数値で、蓄電池容量の構成に応じた黄色セルに入力ください" sqref="E131 E162" xr:uid="{93BB6C33-AAED-4773-A65C-92E9075587E8}">
      <formula1>AND(ISNUMBER(E131), E131&gt;0, E125&gt;=5)</formula1>
    </dataValidation>
    <dataValidation type="custom" operator="greaterThan" showInputMessage="1" showErrorMessage="1" error="0より大きい数値を入力ください" sqref="E128" xr:uid="{4697208F-ABD1-4BA9-8900-4B844B3F9D09}">
      <formula1>AND(ISNUMBER(E128), E128&gt;0, E125&gt;=2)</formula1>
    </dataValidation>
    <dataValidation type="custom" operator="greaterThan" showInputMessage="1" showErrorMessage="1" error="0より大きい数値で、蓄電池容量の構成に応じた黄色セルに入力ください" sqref="E128" xr:uid="{F2B2617A-80B6-4922-A5D4-CD7CBACCD576}">
      <formula1>AND(ISNUMBER(E128), E128&gt;0, E125&gt;=2)</formula1>
    </dataValidation>
    <dataValidation type="custom" showInputMessage="1" showErrorMessage="1" error="0より大きい数値で、蓄電池容量の構成に応じた黄色セルに入力ください" sqref="E129" xr:uid="{4BAC5EE7-9DA5-4A06-B5D3-48A3981EC7B7}">
      <formula1>AND(ISNUMBER(E129), E129&gt;0, E129&gt;=3)</formula1>
    </dataValidation>
    <dataValidation type="custom" operator="greaterThan" showInputMessage="1" showErrorMessage="1" error="0より大きい数値で、蓄電池容量の構成に応じた黄色セルに入力ください" sqref="E129" xr:uid="{FD3610DC-69D0-4B4E-BB86-20DF5E90EBC2}">
      <formula1>AND(ISNUMBER(E129), E129&gt;0, E129&gt;=3)</formula1>
    </dataValidation>
    <dataValidation type="custom" showInputMessage="1" showErrorMessage="1" error="0より大きい数値で、蓄電池容量の構成に応じた黄色セルに入力ください" sqref="E130 E161" xr:uid="{DF28ECB8-B358-4FD4-9E93-9614BB81632C}">
      <formula1>AND(ISNUMBER(E130), E130&gt;0, E125&gt;=4)</formula1>
    </dataValidation>
    <dataValidation type="custom" operator="greaterThan" showInputMessage="1" showErrorMessage="1" error="0より大きい数値で、蓄電池容量の構成に応じた黄色セルに入力ください" sqref="E130 E161" xr:uid="{BA0BB42A-ED7B-4147-B081-FD2DD7ED4558}">
      <formula1>AND(ISNUMBER(E130), E130&gt;0, E125&gt;=4)</formula1>
    </dataValidation>
    <dataValidation type="decimal" operator="greaterThanOrEqual" allowBlank="1" showInputMessage="1" showErrorMessage="1" error="0より大きい数値で、蓄電池容量の構成に応じた黄色セルに入力ください" sqref="E160" xr:uid="{48034B82-7C04-4320-B7BA-634CBA2DD321}">
      <formula1>0</formula1>
    </dataValidation>
    <dataValidation type="custom" showInputMessage="1" showErrorMessage="1" error="0より大きい数値で、蓄電池容量の構成に応じた黄色セルに入力ください_x000a_" sqref="E160" xr:uid="{E23DF0A0-169C-4B18-BF3E-99204187CA06}">
      <formula1>AND(ISNUMBER(E160), E160&gt;0, E156&gt;=2)</formula1>
    </dataValidation>
    <dataValidation type="custom" operator="greaterThan" showInputMessage="1" showErrorMessage="1" error="0より大きい数値で、蓄電池容量の構成に応じた黄色セルに入力ください" sqref="E162" xr:uid="{6A6AC23E-E080-4B54-8476-1B030C15AABE}">
      <formula1>AND(ISNUMBER(E131), E131&gt;0, E125&gt;=5)</formula1>
    </dataValidation>
    <dataValidation type="decimal" operator="lessThan" allowBlank="1" showInputMessage="1" showErrorMessage="1" error="（変更後）定格出力合計　充電側よりも小さい値で入力ください" sqref="H172" xr:uid="{7AE073BF-7EED-42A1-A823-72BC9E3722BA}">
      <formula1>H169</formula1>
    </dataValidation>
    <dataValidation type="decimal" operator="lessThan" allowBlank="1" showInputMessage="1" showErrorMessage="1" error="（変更後）定格出力合計　放電側よりも小さい値で入力ください" sqref="H171" xr:uid="{3913D6E9-245C-4784-B732-CC9F71888735}">
      <formula1>H168</formula1>
    </dataValidation>
    <dataValidation type="custom" operator="greaterThanOrEqual" allowBlank="1" showInputMessage="1" showErrorMessage="1" error="「Today関数」を使用せずに、手入力で申込記載日(YYYY年MM月DD日)を記載ください。" sqref="E10" xr:uid="{95E7EB47-BC78-4211-B62E-8B5672F6AE31}">
      <formula1>NOT(_xlfn.ISFORMULA(E10))=AND(ISNUMBER(E10),E10=DATE(YEAR(E10),MONTH(E10),DAY(E10)))</formula1>
    </dataValidation>
    <dataValidation type="list" allowBlank="1" showInputMessage="1" showErrorMessage="1" sqref="E163 E157" xr:uid="{08DB4A9C-5274-47F3-B945-30E76826D61A}">
      <formula1>$F$76:$F$78</formula1>
    </dataValidation>
  </dataValidations>
  <hyperlinks>
    <hyperlink ref="J180" r:id="rId1" display="高調波発生機器を有する場合には、「高調波抑制対策技術指針（JEAG9702)」の高調波流出電流計算書を添付してください。（https://www.tepco.co.jp/pg/consignment/procedures/harmonic/）" xr:uid="{0547F9A3-BD0D-474B-A8C7-32FC6EDC626D}"/>
    <hyperlink ref="J54" r:id="rId2" display="https://www.tepco.co.jp/pg/consignment/notification/index-j.html" xr:uid="{20F667CA-B66E-4AD2-8359-8CB0D1B29583}"/>
    <hyperlink ref="J70" location="入力方法!A1" display="入力方法!A1" xr:uid="{CC00BC74-FD7B-4DD0-805D-89F3F6B3AE54}"/>
    <hyperlink ref="J94" location="入力方法!A1" display="【入力方法】シートにイメージと入力例を記載しておりますので、参考に入力ください(Link)" xr:uid="{90A1A153-6627-40EC-B383-FFF57F136B36}"/>
    <hyperlink ref="J125" location="入力方法!A1" display="【入力方法】シートにイメージと入力例を記載しておりますので、参考に入力ください(Link)" xr:uid="{5423D3FD-C553-41A5-A57F-AB1334000CB8}"/>
    <hyperlink ref="J156" location="入力方法!A1" display="【入力方法】シートにイメージと入力例を記載しておりますので、参考に入力ください(Link)" xr:uid="{B8B67B7B-E665-4BB1-BDD6-9307F2396E49}"/>
    <hyperlink ref="J55" r:id="rId3" display="https://www.occto.or.jp/grid/business/documents/chikudenchi_20250401.pdf" xr:uid="{F24546F6-0CAE-47F9-80C9-13EC0610EE3A}"/>
  </hyperlinks>
  <pageMargins left="0.7" right="0.7" top="0.75" bottom="0.75" header="0.3" footer="0.3"/>
  <pageSetup paperSize="9" scale="10" orientation="portrait" r:id="rId4"/>
  <rowBreaks count="1" manualBreakCount="1">
    <brk id="163" max="16383" man="1"/>
  </rowBreaks>
  <extLst>
    <ext xmlns:x14="http://schemas.microsoft.com/office/spreadsheetml/2009/9/main" uri="{CCE6A557-97BC-4b89-ADB6-D9C93CAAB3DF}">
      <x14:dataValidations xmlns:xm="http://schemas.microsoft.com/office/excel/2006/main" count="30">
        <x14:dataValidation type="list" allowBlank="1" showInputMessage="1" showErrorMessage="1" error="0~100までの数値を入力してください。" xr:uid="{DC44BB9E-AE74-4928-A28F-314C3FC1674A}">
          <x14:formula1>
            <xm:f>プルダウン用!$F$80:$F$82</xm:f>
          </x14:formula1>
          <xm:sqref>E154 E91:E92 E123</xm:sqref>
        </x14:dataValidation>
        <x14:dataValidation type="list" allowBlank="1" showInputMessage="1" showErrorMessage="1" xr:uid="{202D8D39-DE7E-4B0C-9948-4463AED9DFDC}">
          <x14:formula1>
            <xm:f>プルダウン用!$F$65:$F$68</xm:f>
          </x14:formula1>
          <xm:sqref>E137 E106 E75</xm:sqref>
        </x14:dataValidation>
        <x14:dataValidation type="list" allowBlank="1" showInputMessage="1" showErrorMessage="1" xr:uid="{6F9EA6AC-A7C4-4DC5-BE61-2CC1790C85AF}">
          <x14:formula1>
            <xm:f>プルダウン用!$F$80:$F$82</xm:f>
          </x14:formula1>
          <xm:sqref>E154 E92 E123</xm:sqref>
        </x14:dataValidation>
        <x14:dataValidation type="list" allowBlank="1" showInputMessage="1" showErrorMessage="1" xr:uid="{B8AAE268-AE17-41F1-AD1B-57DAAA9EB68B}">
          <x14:formula1>
            <xm:f>プルダウン用!$F$73:$F$76</xm:f>
          </x14:formula1>
          <xm:sqref>E152 E121 E90</xm:sqref>
        </x14:dataValidation>
        <x14:dataValidation type="list" allowBlank="1" showInputMessage="1" showErrorMessage="1" xr:uid="{5731B5B2-AE28-4B39-8B2B-B4EE8FCD152A}">
          <x14:formula1>
            <xm:f>プルダウン用!$F$69:$F$72</xm:f>
          </x14:formula1>
          <xm:sqref>E141 E110 E79</xm:sqref>
        </x14:dataValidation>
        <x14:dataValidation type="list" allowBlank="1" showInputMessage="1" showErrorMessage="1" error="0~100までの数値を入力してください。" xr:uid="{11843477-1931-4D3C-9DA3-70E21ADDEA41}">
          <x14:formula1>
            <xm:f>プルダウン用!$F$73:$F$76</xm:f>
          </x14:formula1>
          <xm:sqref>E90 E121</xm:sqref>
        </x14:dataValidation>
        <x14:dataValidation type="list" operator="greaterThanOrEqual" allowBlank="1" showInputMessage="1" showErrorMessage="1" error="0以上の数値を入力してください。_x000a_" xr:uid="{4EEF90BA-4ECF-46A5-A61E-28C1468A8EEF}">
          <x14:formula1>
            <xm:f>プルダウン用!$F$73:$F$76</xm:f>
          </x14:formula1>
          <xm:sqref>E121 E90</xm:sqref>
        </x14:dataValidation>
        <x14:dataValidation type="list" operator="greaterThanOrEqual" allowBlank="1" showInputMessage="1" showErrorMessage="1" error="0以上の数値を入力してください。_x000a_" xr:uid="{B2E930D2-E6A7-49B0-82E5-1B6D5800152A}">
          <x14:formula1>
            <xm:f>プルダウン用!$F$77:$F$79</xm:f>
          </x14:formula1>
          <xm:sqref>E122 E91</xm:sqref>
        </x14:dataValidation>
        <x14:dataValidation type="list" allowBlank="1" showInputMessage="1" showErrorMessage="1" xr:uid="{A75AE0FC-2CA8-452C-850E-B45F88A22F21}">
          <x14:formula1>
            <xm:f>プルダウン用!$F$62:$F$64</xm:f>
          </x14:formula1>
          <xm:sqref>E134 E72 E103</xm:sqref>
        </x14:dataValidation>
        <x14:dataValidation type="list" allowBlank="1" showInputMessage="1" showErrorMessage="1" xr:uid="{C591959F-9B88-48F0-A8FA-420D8A1AB85B}">
          <x14:formula1>
            <xm:f>プルダウン用!$F$77:$F$79</xm:f>
          </x14:formula1>
          <xm:sqref>E91 E122 E153</xm:sqref>
        </x14:dataValidation>
        <x14:dataValidation type="list" allowBlank="1" showInputMessage="1" showErrorMessage="1" xr:uid="{C1A2D12E-F967-43B8-BE3F-E2131F75A63F}">
          <x14:formula1>
            <xm:f>プルダウン用!$F$10:$F$12</xm:f>
          </x14:formula1>
          <xm:sqref>E20</xm:sqref>
        </x14:dataValidation>
        <x14:dataValidation type="list" allowBlank="1" showInputMessage="1" showErrorMessage="1" xr:uid="{5C45F6CA-103D-4C7A-80AC-0A88CE00CF9F}">
          <x14:formula1>
            <xm:f>プルダウン用!$F$32:$F$34</xm:f>
          </x14:formula1>
          <xm:sqref>E29</xm:sqref>
        </x14:dataValidation>
        <x14:dataValidation type="list" allowBlank="1" showInputMessage="1" xr:uid="{A41300C3-8035-428A-8954-79F7E61A70C9}">
          <x14:formula1>
            <xm:f>プルダウン用!$F$35:$F$36</xm:f>
          </x14:formula1>
          <xm:sqref>E30</xm:sqref>
        </x14:dataValidation>
        <x14:dataValidation type="list" allowBlank="1" showInputMessage="1" showErrorMessage="1" xr:uid="{C3015C1A-6707-45A1-9CE8-7E76F309E4BB}">
          <x14:formula1>
            <xm:f>プルダウン用!$F$38:$F$40</xm:f>
          </x14:formula1>
          <xm:sqref>E42</xm:sqref>
        </x14:dataValidation>
        <x14:dataValidation type="list" allowBlank="1" showInputMessage="1" showErrorMessage="1" xr:uid="{B68796E4-F829-4FDE-9032-F97C321D060F}">
          <x14:formula1>
            <xm:f>プルダウン用!$F$49:$F$51</xm:f>
          </x14:formula1>
          <xm:sqref>E61</xm:sqref>
        </x14:dataValidation>
        <x14:dataValidation type="list" allowBlank="1" showInputMessage="1" showErrorMessage="1" xr:uid="{46F5587B-853E-45C5-9286-14B4B13B732E}">
          <x14:formula1>
            <xm:f>プルダウン用!$F$52:$F$54</xm:f>
          </x14:formula1>
          <xm:sqref>E62</xm:sqref>
        </x14:dataValidation>
        <x14:dataValidation type="list" allowBlank="1" showInputMessage="1" showErrorMessage="1" xr:uid="{CDB06892-C234-4954-BA1D-09CB1329E8EB}">
          <x14:formula1>
            <xm:f>プルダウン用!$F$55:$F$56</xm:f>
          </x14:formula1>
          <xm:sqref>E65</xm:sqref>
        </x14:dataValidation>
        <x14:dataValidation type="list" errorStyle="warning" allowBlank="1" showInputMessage="1" xr:uid="{5EDF7FD7-14D4-4B9E-B359-CC5297D42408}">
          <x14:formula1>
            <xm:f>プルダウン用!$F$57:$F$60</xm:f>
          </x14:formula1>
          <xm:sqref>E66</xm:sqref>
        </x14:dataValidation>
        <x14:dataValidation type="list" allowBlank="1" showInputMessage="1" showErrorMessage="1" xr:uid="{1F2BBDB4-5BB7-4C8B-ABBE-AE20EEA26C78}">
          <x14:formula1>
            <xm:f>プルダウン用!$F$88:$F$90</xm:f>
          </x14:formula1>
          <xm:sqref>E180</xm:sqref>
        </x14:dataValidation>
        <x14:dataValidation type="list" allowBlank="1" showInputMessage="1" showErrorMessage="1" xr:uid="{549A457D-1CF2-487F-B06D-C1DB8C53E567}">
          <x14:formula1>
            <xm:f>プルダウン用!$F$91:$F$93</xm:f>
          </x14:formula1>
          <xm:sqref>E181</xm:sqref>
        </x14:dataValidation>
        <x14:dataValidation type="list" allowBlank="1" showInputMessage="1" showErrorMessage="1" xr:uid="{99E001E6-2782-4ECF-97A4-E4B5F060C8E7}">
          <x14:formula1>
            <xm:f>プルダウン用!$F$94:$F$96</xm:f>
          </x14:formula1>
          <xm:sqref>E182</xm:sqref>
        </x14:dataValidation>
        <x14:dataValidation type="list" allowBlank="1" showInputMessage="1" showErrorMessage="1" xr:uid="{C35CCB61-719D-4992-9BC9-831C363EA46B}">
          <x14:formula1>
            <xm:f>プルダウン用!$F$13:$F$22</xm:f>
          </x14:formula1>
          <xm:sqref>E23</xm:sqref>
        </x14:dataValidation>
        <x14:dataValidation type="list" allowBlank="1" showInputMessage="1" showErrorMessage="1" xr:uid="{2931E8D9-B398-43C1-B1AE-A2FCC62F95E7}">
          <x14:formula1>
            <xm:f>プルダウン用!$F$41:$F$44</xm:f>
          </x14:formula1>
          <xm:sqref>E54</xm:sqref>
        </x14:dataValidation>
        <x14:dataValidation type="list" allowBlank="1" showInputMessage="1" showErrorMessage="1" error="0~100までの数値を入力してください。" xr:uid="{64EA478A-FC7E-4121-8DF3-628CDAD416E8}">
          <x14:formula1>
            <xm:f>プルダウン用!$F$77:$F$79</xm:f>
          </x14:formula1>
          <xm:sqref>E122</xm:sqref>
        </x14:dataValidation>
        <x14:dataValidation type="list" allowBlank="1" showInputMessage="1" showErrorMessage="1" xr:uid="{13E10B25-AB80-4B93-A76F-DC3E15220DE4}">
          <x14:formula1>
            <xm:f>プルダウン用!$F$23:$F$25</xm:f>
          </x14:formula1>
          <xm:sqref>E25</xm:sqref>
        </x14:dataValidation>
        <x14:dataValidation type="list" allowBlank="1" showInputMessage="1" showErrorMessage="1" xr:uid="{7E5DB2AD-4AF2-43CA-9654-5454BA53F34C}">
          <x14:formula1>
            <xm:f>プルダウン用!$F$26:$F$28</xm:f>
          </x14:formula1>
          <xm:sqref>E26</xm:sqref>
        </x14:dataValidation>
        <x14:dataValidation type="list" allowBlank="1" showInputMessage="1" showErrorMessage="1" xr:uid="{54403D66-6DC8-4D34-AB3E-0E34DF8DCED4}">
          <x14:formula1>
            <xm:f>プルダウン用!$F$29:$F$31</xm:f>
          </x14:formula1>
          <xm:sqref>E27</xm:sqref>
        </x14:dataValidation>
        <x14:dataValidation type="list" allowBlank="1" showInputMessage="1" showErrorMessage="1" xr:uid="{61D917A2-74AE-4819-8CF4-AE7F991C29EB}">
          <x14:formula1>
            <xm:f>プルダウン用!$F$84:$F$86</xm:f>
          </x14:formula1>
          <xm:sqref>E170</xm:sqref>
        </x14:dataValidation>
        <x14:dataValidation type="list" allowBlank="1" showInputMessage="1" showErrorMessage="1" xr:uid="{51D66240-5276-48CB-AEEC-2DB2868C9780}">
          <x14:formula1>
            <xm:f>プルダウン用!$F$45:$F$47</xm:f>
          </x14:formula1>
          <xm:sqref>E55</xm:sqref>
        </x14:dataValidation>
        <x14:dataValidation type="list" allowBlank="1" showInputMessage="1" showErrorMessage="1" xr:uid="{3131A580-EAFC-4D0E-A3F4-8468A3A39415}">
          <x14:formula1>
            <xm:f>プルダウン用!$F$6:$F$9</xm:f>
          </x14:formula1>
          <xm:sqref>E11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CD76"/>
  <sheetViews>
    <sheetView showGridLines="0" view="pageBreakPreview" zoomScale="70" zoomScaleNormal="70" zoomScaleSheetLayoutView="70" zoomScalePageLayoutView="55" workbookViewId="0">
      <pane ySplit="1" topLeftCell="A2" activePane="bottomLeft" state="frozen"/>
      <selection sqref="A1:C1"/>
      <selection pane="bottomLeft" sqref="A1:E1"/>
    </sheetView>
  </sheetViews>
  <sheetFormatPr defaultColWidth="9" defaultRowHeight="13.5" x14ac:dyDescent="0.15"/>
  <cols>
    <col min="1" max="43" width="2.625" style="548" customWidth="1"/>
    <col min="44" max="44" width="4.125" style="548" customWidth="1"/>
    <col min="45" max="73" width="2.625" style="548" customWidth="1"/>
    <col min="74" max="76" width="9" style="548"/>
    <col min="77" max="77" width="9" style="548" customWidth="1"/>
    <col min="78" max="79" width="9" style="548"/>
    <col min="80" max="82" width="9" style="548" hidden="1" customWidth="1"/>
    <col min="83" max="16384" width="9" style="548"/>
  </cols>
  <sheetData>
    <row r="1" spans="1:82" ht="20.100000000000001" customHeight="1" x14ac:dyDescent="0.15">
      <c r="A1" s="1636" t="s">
        <v>563</v>
      </c>
      <c r="B1" s="1636"/>
      <c r="C1" s="1636"/>
      <c r="D1" s="1636"/>
      <c r="E1" s="1636"/>
      <c r="F1" s="1282"/>
      <c r="G1" s="1282"/>
      <c r="H1" s="1282"/>
      <c r="I1" s="1282"/>
      <c r="J1" s="1282"/>
      <c r="K1" s="1282"/>
      <c r="L1" s="1282"/>
      <c r="Z1" s="750"/>
      <c r="AA1" s="750"/>
      <c r="AB1" s="13"/>
      <c r="AC1" s="13"/>
      <c r="AD1" s="202" t="s">
        <v>608</v>
      </c>
      <c r="AE1" s="13"/>
      <c r="AK1" s="751"/>
      <c r="AL1" s="1635">
        <f>SUM(CD15:CD22)</f>
        <v>7</v>
      </c>
      <c r="AM1" s="1635"/>
      <c r="AN1" s="202" t="s">
        <v>1</v>
      </c>
      <c r="AO1" s="163"/>
      <c r="AP1" s="750"/>
      <c r="AS1" s="750"/>
      <c r="BH1" s="202"/>
      <c r="BI1" s="205"/>
      <c r="BJ1" s="752"/>
      <c r="BK1" s="7"/>
      <c r="BR1" s="1602" t="s">
        <v>339</v>
      </c>
      <c r="BS1" s="1602"/>
      <c r="BT1" s="1602"/>
      <c r="BU1" s="1602"/>
    </row>
    <row r="2" spans="1:82" x14ac:dyDescent="0.15">
      <c r="A2" s="681"/>
      <c r="B2" s="681"/>
      <c r="C2" s="681"/>
      <c r="D2" s="681"/>
      <c r="E2" s="681"/>
      <c r="F2" s="681"/>
      <c r="G2" s="681"/>
      <c r="H2" s="681"/>
      <c r="I2" s="681"/>
      <c r="J2" s="681"/>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1"/>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2" t="s">
        <v>564</v>
      </c>
    </row>
    <row r="3" spans="1:82" x14ac:dyDescent="0.15">
      <c r="A3" s="681"/>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row>
    <row r="4" spans="1:82" ht="14.25" thickBot="1" x14ac:dyDescent="0.2">
      <c r="A4" s="681"/>
      <c r="B4" s="681"/>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3" t="s">
        <v>512</v>
      </c>
      <c r="BB4" s="681"/>
      <c r="BC4" s="681"/>
      <c r="BD4" s="681"/>
      <c r="BE4" s="681"/>
      <c r="BF4" s="681"/>
      <c r="BG4" s="681"/>
      <c r="BH4" s="681"/>
      <c r="BI4" s="681"/>
      <c r="BJ4" s="681"/>
      <c r="BK4" s="746"/>
      <c r="BL4" s="681"/>
      <c r="BM4" s="681"/>
      <c r="BN4" s="683"/>
      <c r="BO4" s="681"/>
      <c r="BP4" s="681"/>
      <c r="BQ4" s="681"/>
      <c r="BR4" s="681"/>
      <c r="BS4" s="681"/>
      <c r="BT4" s="681"/>
      <c r="BU4" s="681"/>
    </row>
    <row r="5" spans="1:82" ht="18.75" customHeight="1" x14ac:dyDescent="0.15">
      <c r="A5" s="684"/>
      <c r="B5" s="685"/>
      <c r="C5" s="685"/>
      <c r="D5" s="685"/>
      <c r="E5" s="685"/>
      <c r="F5" s="685"/>
      <c r="G5" s="685"/>
      <c r="H5" s="685"/>
      <c r="I5" s="685"/>
      <c r="J5" s="685"/>
      <c r="K5" s="685"/>
      <c r="L5" s="685"/>
      <c r="M5" s="685"/>
      <c r="N5" s="685"/>
      <c r="O5" s="685"/>
      <c r="P5" s="685"/>
      <c r="Q5" s="685"/>
      <c r="R5" s="685"/>
      <c r="S5" s="685"/>
      <c r="T5" s="685"/>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c r="AT5" s="685"/>
      <c r="AU5" s="685"/>
      <c r="AV5" s="685"/>
      <c r="AW5" s="685"/>
      <c r="AX5" s="685"/>
      <c r="AY5" s="685"/>
      <c r="AZ5" s="685"/>
      <c r="BA5" s="685"/>
      <c r="BB5" s="685"/>
      <c r="BC5" s="685"/>
      <c r="BD5" s="685"/>
      <c r="BE5" s="685"/>
      <c r="BF5" s="685"/>
      <c r="BG5" s="685"/>
      <c r="BH5" s="685"/>
      <c r="BI5" s="1603" t="str">
        <f>IF(入力シート!E10="","",入力シート!E10)</f>
        <v/>
      </c>
      <c r="BJ5" s="1603"/>
      <c r="BK5" s="1603"/>
      <c r="BL5" s="1603"/>
      <c r="BM5" s="1603"/>
      <c r="BN5" s="1603"/>
      <c r="BO5" s="1603"/>
      <c r="BP5" s="1603"/>
      <c r="BQ5" s="1603"/>
      <c r="BR5" s="1603"/>
      <c r="BS5" s="1603"/>
      <c r="BT5" s="1603"/>
      <c r="BU5" s="686"/>
    </row>
    <row r="6" spans="1:82" ht="22.5" customHeight="1" x14ac:dyDescent="0.15">
      <c r="A6" s="687"/>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c r="AC6" s="681"/>
      <c r="AD6" s="681"/>
      <c r="AE6" s="681"/>
      <c r="AF6" s="681"/>
      <c r="AG6" s="681"/>
      <c r="AH6" s="681"/>
      <c r="AI6" s="681"/>
      <c r="AJ6" s="681"/>
      <c r="AK6" s="681"/>
      <c r="AL6" s="681"/>
      <c r="AM6" s="681"/>
      <c r="AN6" s="681"/>
      <c r="AO6" s="681"/>
      <c r="AP6" s="681"/>
      <c r="AQ6" s="681"/>
      <c r="AR6" s="681"/>
      <c r="AS6" s="681"/>
      <c r="AT6" s="681"/>
      <c r="AU6" s="681"/>
      <c r="AV6" s="681"/>
      <c r="AW6" s="681"/>
      <c r="AX6" s="681"/>
      <c r="AY6" s="681"/>
      <c r="AZ6" s="681"/>
      <c r="BA6" s="681"/>
      <c r="BB6" s="681"/>
      <c r="BC6" s="681"/>
      <c r="BD6" s="681"/>
      <c r="BE6" s="681"/>
      <c r="BF6" s="681"/>
      <c r="BG6" s="681"/>
      <c r="BH6" s="681"/>
      <c r="BI6" s="1634" t="s">
        <v>513</v>
      </c>
      <c r="BJ6" s="1634"/>
      <c r="BK6" s="1634"/>
      <c r="BL6" s="1634"/>
      <c r="BM6" s="1634"/>
      <c r="BN6" s="1634"/>
      <c r="BO6" s="1632" t="str">
        <f>IF(入力シート!E19="","",入力シート!E19)</f>
        <v/>
      </c>
      <c r="BP6" s="1633"/>
      <c r="BQ6" s="1633"/>
      <c r="BR6" s="1633"/>
      <c r="BS6" s="1633"/>
      <c r="BT6" s="1633"/>
      <c r="BU6" s="690"/>
    </row>
    <row r="7" spans="1:82" ht="14.25" x14ac:dyDescent="0.15">
      <c r="A7" s="1605" t="s">
        <v>552</v>
      </c>
      <c r="B7" s="1606"/>
      <c r="C7" s="1606"/>
      <c r="D7" s="1606"/>
      <c r="E7" s="1606"/>
      <c r="F7" s="1606"/>
      <c r="G7" s="1606"/>
      <c r="H7" s="1606"/>
      <c r="I7" s="1606"/>
      <c r="J7" s="1606"/>
      <c r="K7" s="1606"/>
      <c r="L7" s="1606"/>
      <c r="M7" s="1606"/>
      <c r="N7" s="1606"/>
      <c r="O7" s="1606"/>
      <c r="P7" s="1606"/>
      <c r="Q7" s="1606"/>
      <c r="R7" s="1606"/>
      <c r="S7" s="1606"/>
      <c r="T7" s="1606"/>
      <c r="U7" s="1606"/>
      <c r="V7" s="1606"/>
      <c r="W7" s="1606"/>
      <c r="X7" s="1606"/>
      <c r="Y7" s="1606"/>
      <c r="Z7" s="1606"/>
      <c r="AA7" s="1606"/>
      <c r="AB7" s="1606"/>
      <c r="AC7" s="1606"/>
      <c r="AD7" s="1606"/>
      <c r="AE7" s="1606"/>
      <c r="AF7" s="1606"/>
      <c r="AG7" s="1606"/>
      <c r="AH7" s="1606"/>
      <c r="AI7" s="1606"/>
      <c r="AJ7" s="1606"/>
      <c r="AK7" s="1606"/>
      <c r="AL7" s="1606"/>
      <c r="AM7" s="1606"/>
      <c r="AN7" s="1606"/>
      <c r="AO7" s="1606"/>
      <c r="AP7" s="1606"/>
      <c r="AQ7" s="1606"/>
      <c r="AR7" s="1606"/>
      <c r="AS7" s="1606"/>
      <c r="AT7" s="1606"/>
      <c r="AU7" s="1606"/>
      <c r="AV7" s="1606"/>
      <c r="AW7" s="1606"/>
      <c r="AX7" s="1606"/>
      <c r="AY7" s="1606"/>
      <c r="AZ7" s="1606"/>
      <c r="BA7" s="1606"/>
      <c r="BB7" s="1606"/>
      <c r="BC7" s="1606"/>
      <c r="BD7" s="1606"/>
      <c r="BE7" s="1606"/>
      <c r="BF7" s="1606"/>
      <c r="BG7" s="1606"/>
      <c r="BH7" s="1606"/>
      <c r="BI7" s="1606"/>
      <c r="BJ7" s="1606"/>
      <c r="BK7" s="1606"/>
      <c r="BL7" s="1606"/>
      <c r="BM7" s="1606"/>
      <c r="BN7" s="1606"/>
      <c r="BO7" s="1606"/>
      <c r="BP7" s="1606"/>
      <c r="BQ7" s="1606"/>
      <c r="BR7" s="1606"/>
      <c r="BS7" s="1606"/>
      <c r="BT7" s="1606"/>
      <c r="BU7" s="690"/>
    </row>
    <row r="8" spans="1:82" ht="14.25" x14ac:dyDescent="0.15">
      <c r="A8" s="1607" t="s">
        <v>565</v>
      </c>
      <c r="B8" s="1608"/>
      <c r="C8" s="1608"/>
      <c r="D8" s="1608"/>
      <c r="E8" s="1608"/>
      <c r="F8" s="1608"/>
      <c r="G8" s="1608"/>
      <c r="H8" s="1608"/>
      <c r="I8" s="1608"/>
      <c r="J8" s="1608"/>
      <c r="K8" s="1608"/>
      <c r="L8" s="1608"/>
      <c r="M8" s="1608"/>
      <c r="N8" s="1608"/>
      <c r="O8" s="1608"/>
      <c r="P8" s="1608"/>
      <c r="Q8" s="1608"/>
      <c r="R8" s="1608"/>
      <c r="S8" s="1608"/>
      <c r="T8" s="1608"/>
      <c r="U8" s="1608"/>
      <c r="V8" s="1608"/>
      <c r="W8" s="1608"/>
      <c r="X8" s="1608"/>
      <c r="Y8" s="1608"/>
      <c r="Z8" s="1608"/>
      <c r="AA8" s="1608"/>
      <c r="AB8" s="1608"/>
      <c r="AC8" s="1608"/>
      <c r="AD8" s="1608"/>
      <c r="AE8" s="1608"/>
      <c r="AF8" s="1608"/>
      <c r="AG8" s="1608"/>
      <c r="AH8" s="1608"/>
      <c r="AI8" s="1608"/>
      <c r="AJ8" s="1608"/>
      <c r="AK8" s="1608"/>
      <c r="AL8" s="1608"/>
      <c r="AM8" s="1608"/>
      <c r="AN8" s="1608"/>
      <c r="AO8" s="1608"/>
      <c r="AP8" s="1608"/>
      <c r="AQ8" s="1608"/>
      <c r="AR8" s="1608"/>
      <c r="AS8" s="1608"/>
      <c r="AT8" s="1608"/>
      <c r="AU8" s="1608"/>
      <c r="AV8" s="1608"/>
      <c r="AW8" s="1608"/>
      <c r="AX8" s="1608"/>
      <c r="AY8" s="1608"/>
      <c r="AZ8" s="1608"/>
      <c r="BA8" s="1608"/>
      <c r="BB8" s="1608"/>
      <c r="BC8" s="1608"/>
      <c r="BD8" s="1608"/>
      <c r="BE8" s="1608"/>
      <c r="BF8" s="1608"/>
      <c r="BG8" s="1608"/>
      <c r="BH8" s="1608"/>
      <c r="BI8" s="1608"/>
      <c r="BJ8" s="1608"/>
      <c r="BK8" s="1608"/>
      <c r="BL8" s="1608"/>
      <c r="BM8" s="1608"/>
      <c r="BN8" s="1608"/>
      <c r="BO8" s="1608"/>
      <c r="BP8" s="1608"/>
      <c r="BQ8" s="1608"/>
      <c r="BR8" s="1608"/>
      <c r="BS8" s="1608"/>
      <c r="BT8" s="1608"/>
      <c r="BU8" s="690"/>
      <c r="CB8" s="713" t="s">
        <v>236</v>
      </c>
      <c r="CC8" s="713" t="s">
        <v>541</v>
      </c>
      <c r="CD8" s="713" t="s">
        <v>286</v>
      </c>
    </row>
    <row r="9" spans="1:82" x14ac:dyDescent="0.15">
      <c r="A9" s="1630"/>
      <c r="B9" s="1631"/>
      <c r="C9" s="1631"/>
      <c r="D9" s="1631"/>
      <c r="E9" s="1631"/>
      <c r="F9" s="1631"/>
      <c r="G9" s="1631"/>
      <c r="H9" s="1631"/>
      <c r="I9" s="1631"/>
      <c r="J9" s="1631"/>
      <c r="K9" s="1631"/>
      <c r="L9" s="1631"/>
      <c r="M9" s="1631"/>
      <c r="N9" s="1631"/>
      <c r="O9" s="1631"/>
      <c r="P9" s="1631"/>
      <c r="Q9" s="1631"/>
      <c r="R9" s="1631"/>
      <c r="S9" s="1631"/>
      <c r="T9" s="1631"/>
      <c r="U9" s="1631"/>
      <c r="V9" s="1631"/>
      <c r="W9" s="1631"/>
      <c r="X9" s="1631"/>
      <c r="Y9" s="1631"/>
      <c r="Z9" s="1631"/>
      <c r="AA9" s="1631"/>
      <c r="AB9" s="1631"/>
      <c r="AC9" s="1631"/>
      <c r="AD9" s="1631"/>
      <c r="AE9" s="1631"/>
      <c r="AF9" s="1631"/>
      <c r="AG9" s="1631"/>
      <c r="AH9" s="1631"/>
      <c r="AI9" s="1631"/>
      <c r="AJ9" s="1631"/>
      <c r="AK9" s="1631"/>
      <c r="AL9" s="1631"/>
      <c r="AM9" s="1631"/>
      <c r="AN9" s="1631"/>
      <c r="AO9" s="1631"/>
      <c r="AP9" s="1631"/>
      <c r="AQ9" s="1631"/>
      <c r="AR9" s="1631"/>
      <c r="AS9" s="1631"/>
      <c r="AT9" s="1631"/>
      <c r="AU9" s="1631"/>
      <c r="AV9" s="1631"/>
      <c r="AW9" s="1631"/>
      <c r="AX9" s="1631"/>
      <c r="AY9" s="1631"/>
      <c r="AZ9" s="1631"/>
      <c r="BA9" s="1631"/>
      <c r="BB9" s="1631"/>
      <c r="BC9" s="1631"/>
      <c r="BD9" s="1631"/>
      <c r="BE9" s="1631"/>
      <c r="BF9" s="1631"/>
      <c r="BG9" s="1631"/>
      <c r="BH9" s="1631"/>
      <c r="BI9" s="1631"/>
      <c r="BJ9" s="1631"/>
      <c r="BK9" s="1631"/>
      <c r="BL9" s="1631"/>
      <c r="BM9" s="1631"/>
      <c r="BN9" s="1631"/>
      <c r="BO9" s="1631"/>
      <c r="BP9" s="1631"/>
      <c r="BQ9" s="1631"/>
      <c r="BR9" s="1631"/>
      <c r="BS9" s="1631"/>
      <c r="BT9" s="1631"/>
      <c r="BU9" s="690"/>
    </row>
    <row r="10" spans="1:82" ht="16.5" x14ac:dyDescent="0.15">
      <c r="A10" s="730"/>
      <c r="B10" s="697"/>
      <c r="C10" s="697"/>
      <c r="D10" s="697"/>
      <c r="E10" s="697"/>
      <c r="F10" s="697"/>
      <c r="G10" s="697"/>
      <c r="H10" s="697"/>
      <c r="I10" s="697"/>
      <c r="J10" s="695" t="s">
        <v>566</v>
      </c>
      <c r="K10" s="697"/>
      <c r="L10" s="695"/>
      <c r="M10" s="697"/>
      <c r="N10" s="695"/>
      <c r="O10" s="681"/>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c r="AM10" s="697"/>
      <c r="AN10" s="697"/>
      <c r="AO10" s="697"/>
      <c r="AP10" s="697"/>
      <c r="AQ10" s="697"/>
      <c r="AR10" s="697"/>
      <c r="AS10" s="697"/>
      <c r="AT10" s="697"/>
      <c r="AU10" s="697"/>
      <c r="AV10" s="697"/>
      <c r="AW10" s="697"/>
      <c r="AX10" s="697"/>
      <c r="AY10" s="697"/>
      <c r="AZ10" s="697"/>
      <c r="BA10" s="697"/>
      <c r="BB10" s="697"/>
      <c r="BC10" s="697"/>
      <c r="BD10" s="697"/>
      <c r="BE10" s="697"/>
      <c r="BF10" s="697"/>
      <c r="BG10" s="697"/>
      <c r="BH10" s="697"/>
      <c r="BI10" s="697"/>
      <c r="BJ10" s="697"/>
      <c r="BK10" s="697"/>
      <c r="BL10" s="697"/>
      <c r="BM10" s="697"/>
      <c r="BN10" s="697"/>
      <c r="BO10" s="697"/>
      <c r="BP10" s="697"/>
      <c r="BQ10" s="697"/>
      <c r="BR10" s="697"/>
      <c r="BS10" s="697"/>
      <c r="BT10" s="697"/>
      <c r="BU10" s="690"/>
    </row>
    <row r="11" spans="1:82" ht="16.5" x14ac:dyDescent="0.15">
      <c r="A11" s="730"/>
      <c r="B11" s="697"/>
      <c r="C11" s="697"/>
      <c r="D11" s="697"/>
      <c r="E11" s="697"/>
      <c r="F11" s="697"/>
      <c r="G11" s="697"/>
      <c r="H11" s="697"/>
      <c r="I11" s="697"/>
      <c r="J11" s="712" t="s">
        <v>766</v>
      </c>
      <c r="K11" s="697"/>
      <c r="L11" s="712"/>
      <c r="M11" s="697"/>
      <c r="N11" s="712"/>
      <c r="O11" s="681"/>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c r="AM11" s="697"/>
      <c r="AN11" s="697"/>
      <c r="AO11" s="697"/>
      <c r="AP11" s="697"/>
      <c r="AQ11" s="697"/>
      <c r="AR11" s="697"/>
      <c r="AS11" s="697"/>
      <c r="AT11" s="697"/>
      <c r="AU11" s="697"/>
      <c r="AV11" s="697"/>
      <c r="AW11" s="697"/>
      <c r="AX11" s="697"/>
      <c r="AY11" s="697"/>
      <c r="AZ11" s="697"/>
      <c r="BA11" s="697"/>
      <c r="BB11" s="697"/>
      <c r="BC11" s="697"/>
      <c r="BD11" s="697"/>
      <c r="BE11" s="697"/>
      <c r="BF11" s="697"/>
      <c r="BG11" s="697"/>
      <c r="BH11" s="697"/>
      <c r="BI11" s="697"/>
      <c r="BJ11" s="697"/>
      <c r="BK11" s="697"/>
      <c r="BL11" s="697"/>
      <c r="BM11" s="697"/>
      <c r="BN11" s="697"/>
      <c r="BO11" s="697"/>
      <c r="BP11" s="697"/>
      <c r="BQ11" s="697"/>
      <c r="BR11" s="697"/>
      <c r="BS11" s="697"/>
      <c r="BT11" s="697"/>
      <c r="BU11" s="690"/>
    </row>
    <row r="12" spans="1:82" ht="16.5" x14ac:dyDescent="0.15">
      <c r="A12" s="730"/>
      <c r="B12" s="697"/>
      <c r="C12" s="697"/>
      <c r="D12" s="697"/>
      <c r="E12" s="697"/>
      <c r="F12" s="697"/>
      <c r="G12" s="697"/>
      <c r="H12" s="697"/>
      <c r="I12" s="697"/>
      <c r="J12" s="695" t="s">
        <v>604</v>
      </c>
      <c r="K12" s="697"/>
      <c r="L12" s="697"/>
      <c r="M12" s="697"/>
      <c r="N12" s="695"/>
      <c r="O12" s="681"/>
      <c r="P12" s="697"/>
      <c r="Q12" s="697"/>
      <c r="R12" s="697"/>
      <c r="S12" s="697"/>
      <c r="T12" s="697"/>
      <c r="U12" s="697"/>
      <c r="V12" s="697"/>
      <c r="W12" s="697"/>
      <c r="X12" s="697"/>
      <c r="Y12" s="697"/>
      <c r="Z12" s="697"/>
      <c r="AA12" s="697"/>
      <c r="AB12" s="697"/>
      <c r="AC12" s="697"/>
      <c r="AD12" s="697"/>
      <c r="AE12" s="697"/>
      <c r="AF12" s="697"/>
      <c r="AG12" s="697"/>
      <c r="AH12" s="697"/>
      <c r="AI12" s="697"/>
      <c r="AJ12" s="697"/>
      <c r="AK12" s="697"/>
      <c r="AL12" s="697"/>
      <c r="AM12" s="697"/>
      <c r="AN12" s="697"/>
      <c r="AO12" s="697"/>
      <c r="AP12" s="697"/>
      <c r="AQ12" s="697"/>
      <c r="AR12" s="697"/>
      <c r="AS12" s="697"/>
      <c r="AT12" s="697"/>
      <c r="AU12" s="697"/>
      <c r="AV12" s="697"/>
      <c r="AW12" s="697"/>
      <c r="AX12" s="697"/>
      <c r="AY12" s="697"/>
      <c r="AZ12" s="697"/>
      <c r="BA12" s="697"/>
      <c r="BB12" s="697"/>
      <c r="BC12" s="697"/>
      <c r="BD12" s="697"/>
      <c r="BE12" s="697"/>
      <c r="BF12" s="697"/>
      <c r="BG12" s="697"/>
      <c r="BH12" s="697"/>
      <c r="BI12" s="697"/>
      <c r="BJ12" s="697"/>
      <c r="BK12" s="697"/>
      <c r="BL12" s="697"/>
      <c r="BM12" s="697"/>
      <c r="BN12" s="697"/>
      <c r="BO12" s="697"/>
      <c r="BP12" s="697"/>
      <c r="BQ12" s="697"/>
      <c r="BR12" s="697"/>
      <c r="BS12" s="697"/>
      <c r="BT12" s="697"/>
      <c r="BU12" s="690"/>
    </row>
    <row r="13" spans="1:82" ht="16.5" x14ac:dyDescent="0.15">
      <c r="A13" s="730"/>
      <c r="B13" s="697"/>
      <c r="C13" s="697"/>
      <c r="D13" s="697"/>
      <c r="E13" s="697"/>
      <c r="F13" s="697"/>
      <c r="G13" s="697"/>
      <c r="H13" s="697"/>
      <c r="I13" s="697"/>
      <c r="J13" s="846"/>
      <c r="K13" s="697"/>
      <c r="L13" s="697"/>
      <c r="M13" s="697"/>
      <c r="N13" s="695"/>
      <c r="O13" s="681"/>
      <c r="P13" s="697"/>
      <c r="Q13" s="697"/>
      <c r="R13" s="697"/>
      <c r="S13" s="697"/>
      <c r="T13" s="697"/>
      <c r="U13" s="697"/>
      <c r="V13" s="697"/>
      <c r="W13" s="697"/>
      <c r="X13" s="697"/>
      <c r="Y13" s="697"/>
      <c r="Z13" s="697"/>
      <c r="AA13" s="697"/>
      <c r="AB13" s="697"/>
      <c r="AC13" s="697"/>
      <c r="AD13" s="697"/>
      <c r="AE13" s="697"/>
      <c r="AF13" s="697"/>
      <c r="AG13" s="697"/>
      <c r="AH13" s="697"/>
      <c r="AI13" s="697"/>
      <c r="AJ13" s="697"/>
      <c r="AK13" s="697"/>
      <c r="AL13" s="697"/>
      <c r="AM13" s="697"/>
      <c r="AN13" s="697"/>
      <c r="AO13" s="697"/>
      <c r="AP13" s="697"/>
      <c r="AQ13" s="697"/>
      <c r="AR13" s="697"/>
      <c r="AS13" s="697"/>
      <c r="AT13" s="697"/>
      <c r="AU13" s="697"/>
      <c r="AV13" s="697"/>
      <c r="AW13" s="697"/>
      <c r="AX13" s="697"/>
      <c r="AY13" s="697"/>
      <c r="AZ13" s="697"/>
      <c r="BA13" s="697"/>
      <c r="BB13" s="697"/>
      <c r="BC13" s="697"/>
      <c r="BD13" s="697"/>
      <c r="BE13" s="697"/>
      <c r="BF13" s="697"/>
      <c r="BG13" s="697"/>
      <c r="BH13" s="697"/>
      <c r="BI13" s="697"/>
      <c r="BJ13" s="697"/>
      <c r="BK13" s="697"/>
      <c r="BL13" s="697"/>
      <c r="BM13" s="697"/>
      <c r="BN13" s="697"/>
      <c r="BO13" s="697"/>
      <c r="BP13" s="697"/>
      <c r="BQ13" s="697"/>
      <c r="BR13" s="697"/>
      <c r="BS13" s="697"/>
      <c r="BT13" s="697"/>
      <c r="BU13" s="690"/>
    </row>
    <row r="14" spans="1:82" ht="20.25" thickBot="1" x14ac:dyDescent="0.2">
      <c r="A14" s="687"/>
      <c r="B14" s="681"/>
      <c r="C14" s="681"/>
      <c r="D14" s="681"/>
      <c r="E14" s="681"/>
      <c r="F14" s="681"/>
      <c r="G14" s="681"/>
      <c r="H14" s="681"/>
      <c r="I14" s="681"/>
      <c r="J14" s="695" t="s">
        <v>767</v>
      </c>
      <c r="K14" s="681"/>
      <c r="L14" s="695"/>
      <c r="M14" s="681"/>
      <c r="N14" s="695"/>
      <c r="O14" s="681"/>
      <c r="P14" s="681"/>
      <c r="Q14" s="681"/>
      <c r="R14" s="681"/>
      <c r="S14" s="681"/>
      <c r="T14" s="681"/>
      <c r="U14" s="681"/>
      <c r="V14" s="681"/>
      <c r="W14" s="681"/>
      <c r="X14" s="681"/>
      <c r="Y14" s="681"/>
      <c r="Z14" s="681"/>
      <c r="AA14" s="681"/>
      <c r="AB14" s="681"/>
      <c r="AC14" s="681"/>
      <c r="AD14" s="681"/>
      <c r="AE14" s="681"/>
      <c r="AF14" s="681"/>
      <c r="AG14" s="681"/>
      <c r="AH14" s="681"/>
      <c r="AI14" s="681"/>
      <c r="AJ14" s="681"/>
      <c r="AK14" s="681"/>
      <c r="AL14" s="681"/>
      <c r="AM14" s="681"/>
      <c r="AN14" s="681"/>
      <c r="AO14" s="681"/>
      <c r="AP14" s="681"/>
      <c r="AQ14" s="681"/>
      <c r="AR14" s="681"/>
      <c r="AS14" s="697"/>
      <c r="AT14" s="697"/>
      <c r="AU14" s="697"/>
      <c r="AV14" s="697"/>
      <c r="AW14" s="697"/>
      <c r="AX14" s="697"/>
      <c r="AY14" s="697"/>
      <c r="AZ14" s="697"/>
      <c r="BA14" s="697"/>
      <c r="BB14" s="697"/>
      <c r="BC14" s="697"/>
      <c r="BD14" s="697"/>
      <c r="BE14" s="681"/>
      <c r="BF14" s="681"/>
      <c r="BG14" s="681"/>
      <c r="BH14" s="681"/>
      <c r="BI14" s="681"/>
      <c r="BJ14" s="681"/>
      <c r="BK14" s="681"/>
      <c r="BL14" s="681"/>
      <c r="BM14" s="681"/>
      <c r="BN14" s="681"/>
      <c r="BO14" s="681"/>
      <c r="BP14" s="681"/>
      <c r="BQ14" s="681"/>
      <c r="BR14" s="681"/>
      <c r="BS14" s="681"/>
      <c r="BT14" s="681"/>
      <c r="BU14" s="690"/>
    </row>
    <row r="15" spans="1:82" ht="15.6" customHeight="1" x14ac:dyDescent="0.15">
      <c r="A15" s="687"/>
      <c r="B15" s="681"/>
      <c r="C15" s="681"/>
      <c r="D15" s="681"/>
      <c r="E15" s="681"/>
      <c r="F15" s="681"/>
      <c r="G15" s="681"/>
      <c r="H15" s="681"/>
      <c r="I15" s="681"/>
      <c r="J15" s="753">
        <v>1</v>
      </c>
      <c r="K15" s="1653" t="s">
        <v>713</v>
      </c>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c r="AP15" s="1654"/>
      <c r="AQ15" s="1654"/>
      <c r="AR15" s="1654"/>
      <c r="AS15" s="1650" t="s">
        <v>754</v>
      </c>
      <c r="AT15" s="1650"/>
      <c r="AU15" s="1650"/>
      <c r="AV15" s="1650"/>
      <c r="AW15" s="1650"/>
      <c r="AX15" s="1650"/>
      <c r="AY15" s="1650"/>
      <c r="AZ15" s="1650"/>
      <c r="BA15" s="1650"/>
      <c r="BB15" s="1650"/>
      <c r="BC15" s="1650"/>
      <c r="BD15" s="1650"/>
      <c r="BE15" s="1650"/>
      <c r="BF15" s="1650"/>
      <c r="BG15" s="1650"/>
      <c r="BH15" s="1651"/>
      <c r="BI15" s="681"/>
      <c r="BJ15" s="681"/>
      <c r="BK15" s="681"/>
      <c r="BL15" s="681"/>
      <c r="BM15" s="681"/>
      <c r="BN15" s="681"/>
      <c r="BO15" s="681"/>
      <c r="BP15" s="681"/>
      <c r="BQ15" s="681"/>
      <c r="BR15" s="681"/>
      <c r="BS15" s="681"/>
      <c r="BT15" s="681"/>
      <c r="BU15" s="690"/>
      <c r="CB15" s="548">
        <v>1</v>
      </c>
      <c r="CC15" s="548">
        <f>IF(OR(AS15="",AS15="確認して✓をご選択ください"),0,1)</f>
        <v>0</v>
      </c>
      <c r="CD15" s="548">
        <f>CB15-CC15</f>
        <v>1</v>
      </c>
    </row>
    <row r="16" spans="1:82" ht="15.6" customHeight="1" x14ac:dyDescent="0.15">
      <c r="A16" s="687"/>
      <c r="B16" s="681"/>
      <c r="C16" s="681"/>
      <c r="D16" s="681"/>
      <c r="E16" s="681"/>
      <c r="F16" s="681"/>
      <c r="G16" s="681"/>
      <c r="H16" s="681"/>
      <c r="I16" s="681"/>
      <c r="J16" s="717">
        <v>2</v>
      </c>
      <c r="K16" s="1661" t="s">
        <v>715</v>
      </c>
      <c r="L16" s="1662"/>
      <c r="M16" s="1662"/>
      <c r="N16" s="1662"/>
      <c r="O16" s="1662"/>
      <c r="P16" s="1662"/>
      <c r="Q16" s="1662"/>
      <c r="R16" s="1662"/>
      <c r="S16" s="1662"/>
      <c r="T16" s="1662"/>
      <c r="U16" s="1662"/>
      <c r="V16" s="1662"/>
      <c r="W16" s="1662"/>
      <c r="X16" s="1662"/>
      <c r="Y16" s="1662"/>
      <c r="Z16" s="1662"/>
      <c r="AA16" s="1662"/>
      <c r="AB16" s="1662"/>
      <c r="AC16" s="1662"/>
      <c r="AD16" s="1662"/>
      <c r="AE16" s="1662"/>
      <c r="AF16" s="1662"/>
      <c r="AG16" s="1662"/>
      <c r="AH16" s="1662"/>
      <c r="AI16" s="1662"/>
      <c r="AJ16" s="1662"/>
      <c r="AK16" s="1662"/>
      <c r="AL16" s="1662"/>
      <c r="AM16" s="1662"/>
      <c r="AN16" s="1662"/>
      <c r="AO16" s="1662"/>
      <c r="AP16" s="1662"/>
      <c r="AQ16" s="1662"/>
      <c r="AR16" s="1668"/>
      <c r="AS16" s="1613" t="s">
        <v>754</v>
      </c>
      <c r="AT16" s="1613"/>
      <c r="AU16" s="1613"/>
      <c r="AV16" s="1613"/>
      <c r="AW16" s="1613"/>
      <c r="AX16" s="1613"/>
      <c r="AY16" s="1613"/>
      <c r="AZ16" s="1613"/>
      <c r="BA16" s="1613"/>
      <c r="BB16" s="1613"/>
      <c r="BC16" s="1613"/>
      <c r="BD16" s="1613"/>
      <c r="BE16" s="1613"/>
      <c r="BF16" s="1613"/>
      <c r="BG16" s="1613"/>
      <c r="BH16" s="1614"/>
      <c r="BI16" s="681"/>
      <c r="BJ16" s="681"/>
      <c r="BK16" s="681"/>
      <c r="BL16" s="681"/>
      <c r="BM16" s="681"/>
      <c r="BN16" s="681"/>
      <c r="BO16" s="681"/>
      <c r="BP16" s="681"/>
      <c r="BQ16" s="681"/>
      <c r="BR16" s="681"/>
      <c r="BS16" s="681"/>
      <c r="BT16" s="681"/>
      <c r="BU16" s="690"/>
      <c r="CB16" s="548">
        <v>1</v>
      </c>
      <c r="CC16" s="548">
        <f>IF(OR(AS16="",AS16="確認して✓をご選択ください"),0,1)</f>
        <v>0</v>
      </c>
      <c r="CD16" s="548">
        <f>CB16-CC16</f>
        <v>1</v>
      </c>
    </row>
    <row r="17" spans="1:82" ht="15.6" customHeight="1" x14ac:dyDescent="0.15">
      <c r="A17" s="687"/>
      <c r="B17" s="681"/>
      <c r="C17" s="681"/>
      <c r="D17" s="681"/>
      <c r="E17" s="681"/>
      <c r="F17" s="681"/>
      <c r="G17" s="681"/>
      <c r="H17" s="681"/>
      <c r="I17" s="681"/>
      <c r="J17" s="717">
        <v>3</v>
      </c>
      <c r="K17" s="1661" t="s">
        <v>567</v>
      </c>
      <c r="L17" s="1662"/>
      <c r="M17" s="1662"/>
      <c r="N17" s="1662"/>
      <c r="O17" s="1662"/>
      <c r="P17" s="1662"/>
      <c r="Q17" s="1662"/>
      <c r="R17" s="1662"/>
      <c r="S17" s="1662"/>
      <c r="T17" s="1662"/>
      <c r="U17" s="1662"/>
      <c r="V17" s="1662"/>
      <c r="W17" s="1662"/>
      <c r="X17" s="1662"/>
      <c r="Y17" s="1662"/>
      <c r="Z17" s="1662"/>
      <c r="AA17" s="1662"/>
      <c r="AB17" s="1662"/>
      <c r="AC17" s="1662"/>
      <c r="AD17" s="1662"/>
      <c r="AE17" s="1662"/>
      <c r="AF17" s="1662"/>
      <c r="AG17" s="1662"/>
      <c r="AH17" s="1662"/>
      <c r="AI17" s="1662"/>
      <c r="AJ17" s="1662"/>
      <c r="AK17" s="1662"/>
      <c r="AL17" s="1662"/>
      <c r="AM17" s="1662"/>
      <c r="AN17" s="1662"/>
      <c r="AO17" s="1662"/>
      <c r="AP17" s="1662"/>
      <c r="AQ17" s="1662"/>
      <c r="AR17" s="1662"/>
      <c r="AS17" s="1659" t="s">
        <v>754</v>
      </c>
      <c r="AT17" s="1659"/>
      <c r="AU17" s="1659"/>
      <c r="AV17" s="1659"/>
      <c r="AW17" s="1659"/>
      <c r="AX17" s="1659"/>
      <c r="AY17" s="1659"/>
      <c r="AZ17" s="1659"/>
      <c r="BA17" s="1659"/>
      <c r="BB17" s="1659"/>
      <c r="BC17" s="1659"/>
      <c r="BD17" s="1659"/>
      <c r="BE17" s="1659"/>
      <c r="BF17" s="1659"/>
      <c r="BG17" s="1659"/>
      <c r="BH17" s="1660"/>
      <c r="BI17" s="681"/>
      <c r="BJ17" s="681"/>
      <c r="BK17" s="681"/>
      <c r="BL17" s="681"/>
      <c r="BM17" s="681"/>
      <c r="BN17" s="681"/>
      <c r="BO17" s="681"/>
      <c r="BP17" s="681"/>
      <c r="BQ17" s="681"/>
      <c r="BR17" s="681"/>
      <c r="BS17" s="681"/>
      <c r="BT17" s="681"/>
      <c r="BU17" s="690"/>
      <c r="CB17" s="548">
        <v>1</v>
      </c>
      <c r="CC17" s="548">
        <f>IF(OR(AS17="",AS17="確認して✓をご選択ください"),0,1)</f>
        <v>0</v>
      </c>
      <c r="CD17" s="548">
        <f>CB17-CC17</f>
        <v>1</v>
      </c>
    </row>
    <row r="18" spans="1:82" ht="15.6" customHeight="1" x14ac:dyDescent="0.15">
      <c r="A18" s="687"/>
      <c r="B18" s="681"/>
      <c r="C18" s="681"/>
      <c r="D18" s="681"/>
      <c r="E18" s="681"/>
      <c r="F18" s="681"/>
      <c r="G18" s="681"/>
      <c r="H18" s="681"/>
      <c r="I18" s="681"/>
      <c r="J18" s="1648">
        <v>4</v>
      </c>
      <c r="K18" s="1655" t="s">
        <v>568</v>
      </c>
      <c r="L18" s="1656"/>
      <c r="M18" s="1656"/>
      <c r="N18" s="1656"/>
      <c r="O18" s="1656"/>
      <c r="P18" s="1656"/>
      <c r="Q18" s="1656"/>
      <c r="R18" s="1656"/>
      <c r="S18" s="1656"/>
      <c r="T18" s="1656"/>
      <c r="U18" s="1656"/>
      <c r="V18" s="1657"/>
      <c r="W18" s="1657"/>
      <c r="X18" s="1657"/>
      <c r="Y18" s="1657"/>
      <c r="Z18" s="1657"/>
      <c r="AA18" s="1657"/>
      <c r="AB18" s="1657"/>
      <c r="AC18" s="1656"/>
      <c r="AD18" s="1656"/>
      <c r="AE18" s="1656"/>
      <c r="AF18" s="1656"/>
      <c r="AG18" s="1656"/>
      <c r="AH18" s="1656"/>
      <c r="AI18" s="1656"/>
      <c r="AJ18" s="1656"/>
      <c r="AK18" s="1656"/>
      <c r="AL18" s="1656"/>
      <c r="AM18" s="1656"/>
      <c r="AN18" s="1656"/>
      <c r="AO18" s="1656"/>
      <c r="AP18" s="1656"/>
      <c r="AQ18" s="1656"/>
      <c r="AR18" s="1656"/>
      <c r="AS18" s="1652" t="s">
        <v>754</v>
      </c>
      <c r="AT18" s="1613"/>
      <c r="AU18" s="1613"/>
      <c r="AV18" s="1613"/>
      <c r="AW18" s="1613"/>
      <c r="AX18" s="1613"/>
      <c r="AY18" s="1613"/>
      <c r="AZ18" s="1613"/>
      <c r="BA18" s="1613"/>
      <c r="BB18" s="1613"/>
      <c r="BC18" s="1613"/>
      <c r="BD18" s="1613"/>
      <c r="BE18" s="1613"/>
      <c r="BF18" s="1613"/>
      <c r="BG18" s="1613"/>
      <c r="BH18" s="1614"/>
      <c r="BI18" s="681"/>
      <c r="BJ18" s="681"/>
      <c r="BK18" s="681"/>
      <c r="BL18" s="681"/>
      <c r="BM18" s="681"/>
      <c r="BN18" s="681"/>
      <c r="BO18" s="681"/>
      <c r="BP18" s="681"/>
      <c r="BQ18" s="681"/>
      <c r="BR18" s="681"/>
      <c r="BS18" s="681"/>
      <c r="BT18" s="681"/>
      <c r="BU18" s="690"/>
      <c r="CB18" s="548">
        <v>1</v>
      </c>
      <c r="CC18" s="548">
        <f>IF(OR(AS18="",AS18="確認して✓をご選択ください"),0,1)</f>
        <v>0</v>
      </c>
      <c r="CD18" s="548">
        <f>CB18-CC18</f>
        <v>1</v>
      </c>
    </row>
    <row r="19" spans="1:82" ht="12.95" customHeight="1" x14ac:dyDescent="0.15">
      <c r="A19" s="687"/>
      <c r="B19" s="681"/>
      <c r="C19" s="681"/>
      <c r="D19" s="681"/>
      <c r="E19" s="681"/>
      <c r="F19" s="681"/>
      <c r="G19" s="681"/>
      <c r="H19" s="681"/>
      <c r="I19" s="681"/>
      <c r="J19" s="1649"/>
      <c r="K19" s="1666" t="s">
        <v>642</v>
      </c>
      <c r="L19" s="1667"/>
      <c r="M19" s="1667"/>
      <c r="N19" s="1667"/>
      <c r="O19" s="1667"/>
      <c r="P19" s="1667"/>
      <c r="Q19" s="1667"/>
      <c r="R19" s="1667"/>
      <c r="S19" s="1667"/>
      <c r="T19" s="1667"/>
      <c r="U19" s="1667"/>
      <c r="V19" s="1663" t="str">
        <f>IF(入力シート!E53=0,"",入力シート!E53)</f>
        <v/>
      </c>
      <c r="W19" s="1664"/>
      <c r="X19" s="1664"/>
      <c r="Y19" s="1664"/>
      <c r="Z19" s="1664"/>
      <c r="AA19" s="1664"/>
      <c r="AB19" s="1665"/>
      <c r="AC19" s="755" t="s">
        <v>738</v>
      </c>
      <c r="AE19" s="756"/>
      <c r="AF19" s="756"/>
      <c r="AG19" s="756"/>
      <c r="AH19" s="756"/>
      <c r="AI19" s="756"/>
      <c r="AJ19" s="756"/>
      <c r="AK19" s="756"/>
      <c r="AL19" s="756"/>
      <c r="AM19" s="756"/>
      <c r="AN19" s="756"/>
      <c r="AO19" s="756"/>
      <c r="AP19" s="757"/>
      <c r="AQ19" s="754"/>
      <c r="AR19" s="758"/>
      <c r="AS19" s="1613"/>
      <c r="AT19" s="1613"/>
      <c r="AU19" s="1613"/>
      <c r="AV19" s="1613"/>
      <c r="AW19" s="1613"/>
      <c r="AX19" s="1613"/>
      <c r="AY19" s="1613"/>
      <c r="AZ19" s="1613"/>
      <c r="BA19" s="1613"/>
      <c r="BB19" s="1613"/>
      <c r="BC19" s="1613"/>
      <c r="BD19" s="1613"/>
      <c r="BE19" s="1613"/>
      <c r="BF19" s="1613"/>
      <c r="BG19" s="1613"/>
      <c r="BH19" s="1614"/>
      <c r="BI19" s="681"/>
      <c r="BJ19" s="681"/>
      <c r="BK19" s="681"/>
      <c r="BL19" s="681"/>
      <c r="BM19" s="681"/>
      <c r="BN19" s="681"/>
      <c r="BO19" s="681"/>
      <c r="BP19" s="681"/>
      <c r="BQ19" s="681"/>
      <c r="BR19" s="681"/>
      <c r="BS19" s="681"/>
      <c r="BT19" s="681"/>
      <c r="BU19" s="690"/>
    </row>
    <row r="20" spans="1:82" ht="15.6" customHeight="1" x14ac:dyDescent="0.15">
      <c r="A20" s="687"/>
      <c r="B20" s="681"/>
      <c r="C20" s="681"/>
      <c r="D20" s="681"/>
      <c r="E20" s="681"/>
      <c r="F20" s="681"/>
      <c r="G20" s="681"/>
      <c r="H20" s="681"/>
      <c r="I20" s="681"/>
      <c r="J20" s="717">
        <v>5</v>
      </c>
      <c r="K20" s="1611" t="s">
        <v>569</v>
      </c>
      <c r="L20" s="1612"/>
      <c r="M20" s="1612"/>
      <c r="N20" s="1612"/>
      <c r="O20" s="1612"/>
      <c r="P20" s="1612"/>
      <c r="Q20" s="1612"/>
      <c r="R20" s="1612"/>
      <c r="S20" s="1612"/>
      <c r="T20" s="1612"/>
      <c r="U20" s="1612"/>
      <c r="V20" s="1658"/>
      <c r="W20" s="1658"/>
      <c r="X20" s="1658"/>
      <c r="Y20" s="1658"/>
      <c r="Z20" s="1658"/>
      <c r="AA20" s="1658"/>
      <c r="AB20" s="1658"/>
      <c r="AC20" s="1612"/>
      <c r="AD20" s="1612"/>
      <c r="AE20" s="1612"/>
      <c r="AF20" s="1612"/>
      <c r="AG20" s="1612"/>
      <c r="AH20" s="1612"/>
      <c r="AI20" s="1612"/>
      <c r="AJ20" s="1612"/>
      <c r="AK20" s="1612"/>
      <c r="AL20" s="1612"/>
      <c r="AM20" s="1612"/>
      <c r="AN20" s="1612"/>
      <c r="AO20" s="1612"/>
      <c r="AP20" s="1612"/>
      <c r="AQ20" s="1612"/>
      <c r="AR20" s="1612"/>
      <c r="AS20" s="1613" t="s">
        <v>754</v>
      </c>
      <c r="AT20" s="1613"/>
      <c r="AU20" s="1613"/>
      <c r="AV20" s="1613"/>
      <c r="AW20" s="1613"/>
      <c r="AX20" s="1613"/>
      <c r="AY20" s="1613"/>
      <c r="AZ20" s="1613"/>
      <c r="BA20" s="1613"/>
      <c r="BB20" s="1613"/>
      <c r="BC20" s="1613"/>
      <c r="BD20" s="1613"/>
      <c r="BE20" s="1613"/>
      <c r="BF20" s="1613"/>
      <c r="BG20" s="1613"/>
      <c r="BH20" s="1614"/>
      <c r="BI20" s="681"/>
      <c r="BJ20" s="681"/>
      <c r="BK20" s="681"/>
      <c r="BL20" s="681"/>
      <c r="BM20" s="681"/>
      <c r="BN20" s="681"/>
      <c r="BO20" s="681"/>
      <c r="BP20" s="681"/>
      <c r="BQ20" s="681"/>
      <c r="BR20" s="681"/>
      <c r="BS20" s="681"/>
      <c r="BT20" s="681"/>
      <c r="BU20" s="690"/>
      <c r="CB20" s="548">
        <v>1</v>
      </c>
      <c r="CC20" s="548">
        <f>IF(OR(AS20="",AS20="確認して✓をご選択ください"),0,1)</f>
        <v>0</v>
      </c>
      <c r="CD20" s="548">
        <f>CB20-CC20</f>
        <v>1</v>
      </c>
    </row>
    <row r="21" spans="1:82" ht="15.6" customHeight="1" x14ac:dyDescent="0.15">
      <c r="A21" s="687"/>
      <c r="B21" s="681"/>
      <c r="C21" s="681"/>
      <c r="D21" s="681"/>
      <c r="E21" s="681"/>
      <c r="F21" s="681"/>
      <c r="G21" s="681"/>
      <c r="H21" s="681"/>
      <c r="I21" s="681"/>
      <c r="J21" s="717">
        <v>6</v>
      </c>
      <c r="K21" s="1611" t="s">
        <v>570</v>
      </c>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c r="AP21" s="1612"/>
      <c r="AQ21" s="1612"/>
      <c r="AR21" s="1612"/>
      <c r="AS21" s="1613" t="s">
        <v>754</v>
      </c>
      <c r="AT21" s="1613"/>
      <c r="AU21" s="1613"/>
      <c r="AV21" s="1613"/>
      <c r="AW21" s="1613"/>
      <c r="AX21" s="1613"/>
      <c r="AY21" s="1613"/>
      <c r="AZ21" s="1613"/>
      <c r="BA21" s="1613"/>
      <c r="BB21" s="1613"/>
      <c r="BC21" s="1613"/>
      <c r="BD21" s="1613"/>
      <c r="BE21" s="1613"/>
      <c r="BF21" s="1613"/>
      <c r="BG21" s="1613"/>
      <c r="BH21" s="1614"/>
      <c r="BI21" s="681"/>
      <c r="BJ21" s="681"/>
      <c r="BK21" s="681"/>
      <c r="BL21" s="681"/>
      <c r="BM21" s="681"/>
      <c r="BN21" s="681"/>
      <c r="BO21" s="681"/>
      <c r="BP21" s="681"/>
      <c r="BQ21" s="681"/>
      <c r="BR21" s="681"/>
      <c r="BS21" s="681"/>
      <c r="BT21" s="681"/>
      <c r="BU21" s="690"/>
      <c r="BV21" s="715"/>
      <c r="BW21" s="715"/>
      <c r="CB21" s="548">
        <v>1</v>
      </c>
      <c r="CC21" s="548">
        <f>IF(OR(AS21="",AS21="確認して✓をご選択ください"),0,1)</f>
        <v>0</v>
      </c>
      <c r="CD21" s="548">
        <f>CB21-CC21</f>
        <v>1</v>
      </c>
    </row>
    <row r="22" spans="1:82" ht="15.6" customHeight="1" thickBot="1" x14ac:dyDescent="0.2">
      <c r="A22" s="687"/>
      <c r="B22" s="681"/>
      <c r="C22" s="681"/>
      <c r="D22" s="681"/>
      <c r="E22" s="681"/>
      <c r="F22" s="681"/>
      <c r="G22" s="681"/>
      <c r="H22" s="681"/>
      <c r="I22" s="681"/>
      <c r="J22" s="718">
        <v>7</v>
      </c>
      <c r="K22" s="1620" t="s">
        <v>643</v>
      </c>
      <c r="L22" s="1621"/>
      <c r="M22" s="1621"/>
      <c r="N22" s="1621"/>
      <c r="O22" s="1621"/>
      <c r="P22" s="1621"/>
      <c r="Q22" s="1621"/>
      <c r="R22" s="1621"/>
      <c r="S22" s="1621"/>
      <c r="T22" s="1621"/>
      <c r="U22" s="1621"/>
      <c r="V22" s="1621"/>
      <c r="W22" s="1621"/>
      <c r="X22" s="1621"/>
      <c r="Y22" s="1621"/>
      <c r="Z22" s="1621"/>
      <c r="AA22" s="1621"/>
      <c r="AB22" s="1621"/>
      <c r="AC22" s="1621"/>
      <c r="AD22" s="1621"/>
      <c r="AE22" s="1621"/>
      <c r="AF22" s="1621"/>
      <c r="AG22" s="1621"/>
      <c r="AH22" s="1621"/>
      <c r="AI22" s="1621"/>
      <c r="AJ22" s="1621"/>
      <c r="AK22" s="1621"/>
      <c r="AL22" s="1621"/>
      <c r="AM22" s="1621"/>
      <c r="AN22" s="1621"/>
      <c r="AO22" s="1621"/>
      <c r="AP22" s="1621"/>
      <c r="AQ22" s="1621"/>
      <c r="AR22" s="1621"/>
      <c r="AS22" s="1624" t="s">
        <v>754</v>
      </c>
      <c r="AT22" s="1624"/>
      <c r="AU22" s="1624"/>
      <c r="AV22" s="1624"/>
      <c r="AW22" s="1624"/>
      <c r="AX22" s="1624"/>
      <c r="AY22" s="1624"/>
      <c r="AZ22" s="1624"/>
      <c r="BA22" s="1624"/>
      <c r="BB22" s="1624"/>
      <c r="BC22" s="1624"/>
      <c r="BD22" s="1624"/>
      <c r="BE22" s="1624"/>
      <c r="BF22" s="1624"/>
      <c r="BG22" s="1624"/>
      <c r="BH22" s="1625"/>
      <c r="BI22" s="681"/>
      <c r="BJ22" s="681"/>
      <c r="BK22" s="681"/>
      <c r="BL22" s="681"/>
      <c r="BM22" s="681"/>
      <c r="BN22" s="681"/>
      <c r="BO22" s="681"/>
      <c r="BP22" s="681"/>
      <c r="BQ22" s="681"/>
      <c r="BR22" s="681"/>
      <c r="BS22" s="681"/>
      <c r="BT22" s="681"/>
      <c r="BU22" s="690"/>
      <c r="BV22" s="715"/>
      <c r="BW22" s="715"/>
      <c r="CB22" s="548">
        <v>1</v>
      </c>
      <c r="CC22" s="548">
        <f>IF(OR(AS22="",AS22="確認して✓をご選択ください"),0,1)</f>
        <v>0</v>
      </c>
      <c r="CD22" s="548">
        <f>CB22-CC22</f>
        <v>1</v>
      </c>
    </row>
    <row r="23" spans="1:82" x14ac:dyDescent="0.15">
      <c r="A23" s="687"/>
      <c r="B23" s="681"/>
      <c r="C23" s="681"/>
      <c r="D23" s="681"/>
      <c r="E23" s="681"/>
      <c r="F23" s="681"/>
      <c r="G23" s="681"/>
      <c r="H23" s="681"/>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90"/>
    </row>
    <row r="24" spans="1:82" x14ac:dyDescent="0.15">
      <c r="A24" s="687"/>
      <c r="B24" s="681"/>
      <c r="C24" s="681" t="s">
        <v>571</v>
      </c>
      <c r="D24" s="681"/>
      <c r="E24" s="681"/>
      <c r="F24" s="681"/>
      <c r="G24" s="681"/>
      <c r="H24" s="681"/>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90"/>
    </row>
    <row r="25" spans="1:82" x14ac:dyDescent="0.15">
      <c r="A25" s="687"/>
      <c r="B25" s="681"/>
      <c r="C25" s="732"/>
      <c r="D25" s="733"/>
      <c r="E25" s="733"/>
      <c r="F25" s="733"/>
      <c r="G25" s="733"/>
      <c r="H25" s="733"/>
      <c r="I25" s="733"/>
      <c r="J25" s="733"/>
      <c r="K25" s="733"/>
      <c r="L25" s="733"/>
      <c r="M25" s="73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733"/>
      <c r="BK25" s="733"/>
      <c r="BL25" s="733"/>
      <c r="BM25" s="733"/>
      <c r="BN25" s="733"/>
      <c r="BO25" s="733"/>
      <c r="BP25" s="733"/>
      <c r="BQ25" s="733"/>
      <c r="BR25" s="733"/>
      <c r="BS25" s="734"/>
      <c r="BT25" s="681"/>
      <c r="BU25" s="690"/>
    </row>
    <row r="26" spans="1:82" x14ac:dyDescent="0.15">
      <c r="A26" s="687"/>
      <c r="B26" s="681"/>
      <c r="C26" s="735"/>
      <c r="D26" s="681"/>
      <c r="E26" s="681"/>
      <c r="F26" s="681"/>
      <c r="G26" s="681"/>
      <c r="H26" s="681"/>
      <c r="I26" s="681"/>
      <c r="J26" s="681"/>
      <c r="K26" s="681"/>
      <c r="L26" s="681"/>
      <c r="M26" s="681"/>
      <c r="N26" s="681"/>
      <c r="O26" s="681"/>
      <c r="P26" s="681"/>
      <c r="Q26" s="681"/>
      <c r="R26" s="681"/>
      <c r="S26" s="681"/>
      <c r="T26" s="681"/>
      <c r="U26" s="681"/>
      <c r="V26" s="681"/>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736"/>
      <c r="BT26" s="681"/>
      <c r="BU26" s="690"/>
    </row>
    <row r="27" spans="1:82" x14ac:dyDescent="0.15">
      <c r="A27" s="687"/>
      <c r="B27" s="681"/>
      <c r="C27" s="735"/>
      <c r="D27" s="681"/>
      <c r="E27" s="681"/>
      <c r="F27" s="681"/>
      <c r="G27" s="681"/>
      <c r="H27" s="681"/>
      <c r="I27" s="681"/>
      <c r="J27" s="681"/>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736"/>
      <c r="BT27" s="681"/>
      <c r="BU27" s="690"/>
    </row>
    <row r="28" spans="1:82" x14ac:dyDescent="0.15">
      <c r="A28" s="687"/>
      <c r="B28" s="681"/>
      <c r="C28" s="735"/>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736"/>
      <c r="BT28" s="681"/>
      <c r="BU28" s="690"/>
    </row>
    <row r="29" spans="1:82" x14ac:dyDescent="0.15">
      <c r="A29" s="687"/>
      <c r="B29" s="681"/>
      <c r="C29" s="735"/>
      <c r="D29" s="681"/>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I29" s="681"/>
      <c r="AJ29" s="681"/>
      <c r="AK29" s="681"/>
      <c r="AL29" s="681"/>
      <c r="AM29" s="681"/>
      <c r="AN29" s="681"/>
      <c r="AO29" s="681"/>
      <c r="AP29" s="681"/>
      <c r="AQ29" s="681"/>
      <c r="AR29" s="681"/>
      <c r="AS29" s="681"/>
      <c r="AT29" s="681"/>
      <c r="AU29" s="681"/>
      <c r="AV29" s="681"/>
      <c r="AW29" s="681"/>
      <c r="AX29" s="681"/>
      <c r="AY29" s="681"/>
      <c r="AZ29" s="681"/>
      <c r="BA29" s="681"/>
      <c r="BB29" s="681"/>
      <c r="BC29" s="681"/>
      <c r="BD29" s="681"/>
      <c r="BE29" s="681"/>
      <c r="BF29" s="681"/>
      <c r="BG29" s="681"/>
      <c r="BH29" s="681"/>
      <c r="BI29" s="681"/>
      <c r="BJ29" s="681"/>
      <c r="BK29" s="681"/>
      <c r="BL29" s="681"/>
      <c r="BM29" s="681"/>
      <c r="BN29" s="681"/>
      <c r="BO29" s="681"/>
      <c r="BP29" s="681"/>
      <c r="BQ29" s="681"/>
      <c r="BR29" s="681"/>
      <c r="BS29" s="736"/>
      <c r="BT29" s="681"/>
      <c r="BU29" s="690"/>
    </row>
    <row r="30" spans="1:82" x14ac:dyDescent="0.15">
      <c r="A30" s="687"/>
      <c r="B30" s="681"/>
      <c r="C30" s="735"/>
      <c r="D30" s="681"/>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1"/>
      <c r="AM30" s="681"/>
      <c r="AN30" s="681"/>
      <c r="AO30" s="681"/>
      <c r="AP30" s="681"/>
      <c r="AQ30" s="681"/>
      <c r="AR30" s="681"/>
      <c r="AS30" s="681"/>
      <c r="AT30" s="681"/>
      <c r="AU30" s="681"/>
      <c r="AV30" s="681"/>
      <c r="AW30" s="681"/>
      <c r="AX30" s="681"/>
      <c r="AY30" s="681"/>
      <c r="AZ30" s="681"/>
      <c r="BA30" s="681"/>
      <c r="BB30" s="681"/>
      <c r="BC30" s="681"/>
      <c r="BD30" s="681"/>
      <c r="BE30" s="681"/>
      <c r="BF30" s="681"/>
      <c r="BG30" s="681"/>
      <c r="BH30" s="681"/>
      <c r="BI30" s="681"/>
      <c r="BJ30" s="681"/>
      <c r="BK30" s="681"/>
      <c r="BL30" s="681"/>
      <c r="BM30" s="681"/>
      <c r="BN30" s="681"/>
      <c r="BO30" s="681"/>
      <c r="BP30" s="681"/>
      <c r="BQ30" s="681"/>
      <c r="BR30" s="681"/>
      <c r="BS30" s="736"/>
      <c r="BT30" s="681"/>
      <c r="BU30" s="690"/>
    </row>
    <row r="31" spans="1:82" x14ac:dyDescent="0.15">
      <c r="A31" s="687"/>
      <c r="B31" s="681"/>
      <c r="C31" s="735"/>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S31" s="681"/>
      <c r="AT31" s="681"/>
      <c r="AU31" s="681"/>
      <c r="AV31" s="681"/>
      <c r="AW31" s="681"/>
      <c r="AX31" s="681"/>
      <c r="AY31" s="681"/>
      <c r="AZ31" s="681"/>
      <c r="BA31" s="681"/>
      <c r="BB31" s="681"/>
      <c r="BC31" s="681"/>
      <c r="BD31" s="681"/>
      <c r="BE31" s="681"/>
      <c r="BF31" s="681"/>
      <c r="BG31" s="681"/>
      <c r="BH31" s="681"/>
      <c r="BI31" s="681"/>
      <c r="BJ31" s="681"/>
      <c r="BK31" s="681"/>
      <c r="BL31" s="681"/>
      <c r="BM31" s="681"/>
      <c r="BN31" s="681"/>
      <c r="BO31" s="681"/>
      <c r="BP31" s="681"/>
      <c r="BQ31" s="681"/>
      <c r="BR31" s="681"/>
      <c r="BS31" s="736"/>
      <c r="BT31" s="681"/>
      <c r="BU31" s="690"/>
    </row>
    <row r="32" spans="1:82" x14ac:dyDescent="0.15">
      <c r="A32" s="687"/>
      <c r="B32" s="681"/>
      <c r="C32" s="735"/>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K32" s="681"/>
      <c r="AL32" s="681"/>
      <c r="AM32" s="681"/>
      <c r="AN32" s="681"/>
      <c r="AO32" s="681"/>
      <c r="AP32" s="681"/>
      <c r="AQ32" s="681"/>
      <c r="AR32" s="681"/>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681"/>
      <c r="BO32" s="681"/>
      <c r="BP32" s="681"/>
      <c r="BQ32" s="681"/>
      <c r="BR32" s="681"/>
      <c r="BS32" s="736"/>
      <c r="BT32" s="681"/>
      <c r="BU32" s="690"/>
    </row>
    <row r="33" spans="1:73" x14ac:dyDescent="0.15">
      <c r="A33" s="687"/>
      <c r="B33" s="681"/>
      <c r="C33" s="735"/>
      <c r="D33" s="681"/>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K33" s="681"/>
      <c r="AL33" s="681"/>
      <c r="AM33" s="681"/>
      <c r="AN33" s="681"/>
      <c r="AO33" s="681"/>
      <c r="AP33" s="681"/>
      <c r="AQ33" s="681"/>
      <c r="AR33" s="681"/>
      <c r="AS33" s="681"/>
      <c r="AT33" s="681"/>
      <c r="AU33" s="681"/>
      <c r="AV33" s="681"/>
      <c r="AW33" s="681"/>
      <c r="AX33" s="681"/>
      <c r="AY33" s="681"/>
      <c r="AZ33" s="681"/>
      <c r="BA33" s="681"/>
      <c r="BB33" s="681"/>
      <c r="BC33" s="681"/>
      <c r="BD33" s="681"/>
      <c r="BE33" s="681"/>
      <c r="BF33" s="681"/>
      <c r="BG33" s="681"/>
      <c r="BH33" s="681"/>
      <c r="BI33" s="681"/>
      <c r="BJ33" s="681"/>
      <c r="BK33" s="681"/>
      <c r="BL33" s="681"/>
      <c r="BM33" s="681"/>
      <c r="BN33" s="681"/>
      <c r="BO33" s="681"/>
      <c r="BP33" s="681"/>
      <c r="BQ33" s="681"/>
      <c r="BR33" s="681"/>
      <c r="BS33" s="736"/>
      <c r="BT33" s="681"/>
      <c r="BU33" s="690"/>
    </row>
    <row r="34" spans="1:73" x14ac:dyDescent="0.15">
      <c r="A34" s="687"/>
      <c r="B34" s="681"/>
      <c r="C34" s="735"/>
      <c r="D34" s="681"/>
      <c r="E34" s="681"/>
      <c r="F34" s="681"/>
      <c r="G34" s="681"/>
      <c r="H34" s="681"/>
      <c r="I34" s="681"/>
      <c r="J34" s="681"/>
      <c r="K34" s="681"/>
      <c r="L34" s="681"/>
      <c r="M34" s="681"/>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681"/>
      <c r="AK34" s="681"/>
      <c r="AL34" s="681"/>
      <c r="AM34" s="681"/>
      <c r="AN34" s="681"/>
      <c r="AO34" s="681"/>
      <c r="AP34" s="681"/>
      <c r="AQ34" s="681"/>
      <c r="AR34" s="681"/>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681"/>
      <c r="BO34" s="681"/>
      <c r="BP34" s="681"/>
      <c r="BQ34" s="681"/>
      <c r="BR34" s="681"/>
      <c r="BS34" s="736"/>
      <c r="BT34" s="681"/>
      <c r="BU34" s="690"/>
    </row>
    <row r="35" spans="1:73" x14ac:dyDescent="0.15">
      <c r="A35" s="687"/>
      <c r="B35" s="681"/>
      <c r="C35" s="735"/>
      <c r="D35" s="681"/>
      <c r="E35" s="681"/>
      <c r="F35" s="681"/>
      <c r="G35" s="681"/>
      <c r="H35" s="681"/>
      <c r="I35" s="681"/>
      <c r="J35" s="681"/>
      <c r="K35" s="681"/>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K35" s="681"/>
      <c r="AL35" s="681"/>
      <c r="AM35" s="681"/>
      <c r="AN35" s="681"/>
      <c r="AO35" s="681"/>
      <c r="AP35" s="681"/>
      <c r="AQ35" s="681"/>
      <c r="AR35" s="681"/>
      <c r="AS35" s="681"/>
      <c r="AT35" s="681"/>
      <c r="AU35" s="681"/>
      <c r="AV35" s="681"/>
      <c r="AW35" s="681"/>
      <c r="AX35" s="681"/>
      <c r="AY35" s="681"/>
      <c r="AZ35" s="681"/>
      <c r="BA35" s="681"/>
      <c r="BB35" s="681"/>
      <c r="BC35" s="681"/>
      <c r="BD35" s="681"/>
      <c r="BE35" s="681"/>
      <c r="BF35" s="681"/>
      <c r="BG35" s="681"/>
      <c r="BH35" s="681"/>
      <c r="BI35" s="681"/>
      <c r="BJ35" s="681"/>
      <c r="BK35" s="681"/>
      <c r="BL35" s="681"/>
      <c r="BM35" s="681"/>
      <c r="BN35" s="681"/>
      <c r="BO35" s="681"/>
      <c r="BP35" s="681"/>
      <c r="BQ35" s="681"/>
      <c r="BR35" s="681"/>
      <c r="BS35" s="736"/>
      <c r="BT35" s="681"/>
      <c r="BU35" s="690"/>
    </row>
    <row r="36" spans="1:73" x14ac:dyDescent="0.15">
      <c r="A36" s="687"/>
      <c r="B36" s="681"/>
      <c r="C36" s="735"/>
      <c r="D36" s="681"/>
      <c r="E36" s="681"/>
      <c r="F36" s="681"/>
      <c r="G36" s="681"/>
      <c r="H36" s="681"/>
      <c r="I36" s="681"/>
      <c r="J36" s="681"/>
      <c r="K36" s="681"/>
      <c r="L36" s="681"/>
      <c r="M36" s="681"/>
      <c r="N36" s="681"/>
      <c r="O36" s="681"/>
      <c r="P36" s="681"/>
      <c r="Q36" s="681"/>
      <c r="R36" s="681"/>
      <c r="S36" s="681"/>
      <c r="T36" s="681"/>
      <c r="U36" s="681"/>
      <c r="V36" s="681"/>
      <c r="W36" s="681"/>
      <c r="X36" s="681"/>
      <c r="Y36" s="681"/>
      <c r="Z36" s="681"/>
      <c r="AA36" s="681"/>
      <c r="AB36" s="681"/>
      <c r="AC36" s="681"/>
      <c r="AD36" s="681"/>
      <c r="AE36" s="681"/>
      <c r="AF36" s="681"/>
      <c r="AG36" s="681"/>
      <c r="AH36" s="681"/>
      <c r="AI36" s="681"/>
      <c r="AJ36" s="681"/>
      <c r="AK36" s="681"/>
      <c r="AL36" s="681"/>
      <c r="AM36" s="681"/>
      <c r="AN36" s="681"/>
      <c r="AO36" s="681"/>
      <c r="AP36" s="681"/>
      <c r="AQ36" s="681"/>
      <c r="AR36" s="681"/>
      <c r="AS36" s="681"/>
      <c r="AT36" s="681"/>
      <c r="AU36" s="681"/>
      <c r="AV36" s="681"/>
      <c r="AW36" s="681"/>
      <c r="AX36" s="681"/>
      <c r="AY36" s="681"/>
      <c r="AZ36" s="681"/>
      <c r="BA36" s="681"/>
      <c r="BB36" s="681"/>
      <c r="BC36" s="681"/>
      <c r="BD36" s="681"/>
      <c r="BE36" s="681"/>
      <c r="BF36" s="681"/>
      <c r="BG36" s="681"/>
      <c r="BH36" s="681"/>
      <c r="BI36" s="681"/>
      <c r="BJ36" s="681"/>
      <c r="BK36" s="681"/>
      <c r="BL36" s="681"/>
      <c r="BM36" s="681"/>
      <c r="BN36" s="681"/>
      <c r="BO36" s="681"/>
      <c r="BP36" s="681"/>
      <c r="BQ36" s="681"/>
      <c r="BR36" s="681"/>
      <c r="BS36" s="736"/>
      <c r="BT36" s="681"/>
      <c r="BU36" s="690"/>
    </row>
    <row r="37" spans="1:73" x14ac:dyDescent="0.15">
      <c r="A37" s="687"/>
      <c r="B37" s="681"/>
      <c r="C37" s="735"/>
      <c r="D37" s="681"/>
      <c r="E37" s="681"/>
      <c r="F37" s="681"/>
      <c r="G37" s="681"/>
      <c r="H37" s="681"/>
      <c r="I37" s="681"/>
      <c r="J37" s="681"/>
      <c r="K37" s="681"/>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K37" s="681"/>
      <c r="AL37" s="681"/>
      <c r="AM37" s="681"/>
      <c r="AN37" s="681"/>
      <c r="AO37" s="681"/>
      <c r="AP37" s="681"/>
      <c r="AQ37" s="681"/>
      <c r="AR37" s="681"/>
      <c r="AS37" s="681"/>
      <c r="AT37" s="681"/>
      <c r="AU37" s="681"/>
      <c r="AV37" s="681"/>
      <c r="AW37" s="681"/>
      <c r="AX37" s="681"/>
      <c r="AY37" s="681"/>
      <c r="AZ37" s="681"/>
      <c r="BA37" s="681"/>
      <c r="BB37" s="681"/>
      <c r="BC37" s="681"/>
      <c r="BD37" s="681"/>
      <c r="BE37" s="681"/>
      <c r="BF37" s="681"/>
      <c r="BG37" s="681"/>
      <c r="BH37" s="681"/>
      <c r="BI37" s="681"/>
      <c r="BJ37" s="681"/>
      <c r="BK37" s="681"/>
      <c r="BL37" s="681"/>
      <c r="BM37" s="681"/>
      <c r="BN37" s="681"/>
      <c r="BO37" s="681"/>
      <c r="BP37" s="681"/>
      <c r="BQ37" s="681"/>
      <c r="BR37" s="681"/>
      <c r="BS37" s="736"/>
      <c r="BT37" s="681"/>
      <c r="BU37" s="690"/>
    </row>
    <row r="38" spans="1:73" x14ac:dyDescent="0.15">
      <c r="A38" s="687"/>
      <c r="B38" s="681"/>
      <c r="C38" s="735"/>
      <c r="D38" s="681"/>
      <c r="E38" s="681"/>
      <c r="F38" s="681"/>
      <c r="G38" s="681"/>
      <c r="H38" s="681"/>
      <c r="I38" s="681"/>
      <c r="J38" s="681"/>
      <c r="K38" s="681"/>
      <c r="L38" s="681"/>
      <c r="M38" s="681"/>
      <c r="N38" s="681"/>
      <c r="O38" s="681"/>
      <c r="P38" s="681"/>
      <c r="Q38" s="681"/>
      <c r="R38" s="681"/>
      <c r="S38" s="681"/>
      <c r="T38" s="681"/>
      <c r="U38" s="681"/>
      <c r="V38" s="681"/>
      <c r="W38" s="681"/>
      <c r="X38" s="681"/>
      <c r="Y38" s="681"/>
      <c r="Z38" s="681"/>
      <c r="AA38" s="681"/>
      <c r="AB38" s="681"/>
      <c r="AC38" s="681"/>
      <c r="AD38" s="681"/>
      <c r="AE38" s="681"/>
      <c r="AF38" s="681"/>
      <c r="AG38" s="681"/>
      <c r="AH38" s="681"/>
      <c r="AI38" s="681"/>
      <c r="AJ38" s="681"/>
      <c r="AK38" s="681"/>
      <c r="AL38" s="681"/>
      <c r="AM38" s="681"/>
      <c r="AN38" s="681"/>
      <c r="AO38" s="681"/>
      <c r="AP38" s="681"/>
      <c r="AQ38" s="681"/>
      <c r="AR38" s="681"/>
      <c r="AS38" s="681"/>
      <c r="AT38" s="681"/>
      <c r="AU38" s="681"/>
      <c r="AV38" s="681"/>
      <c r="AW38" s="681"/>
      <c r="AX38" s="681"/>
      <c r="AY38" s="681"/>
      <c r="AZ38" s="681"/>
      <c r="BA38" s="681"/>
      <c r="BB38" s="681"/>
      <c r="BC38" s="681"/>
      <c r="BD38" s="681"/>
      <c r="BE38" s="681"/>
      <c r="BF38" s="681"/>
      <c r="BG38" s="681"/>
      <c r="BH38" s="681"/>
      <c r="BI38" s="681"/>
      <c r="BJ38" s="681"/>
      <c r="BK38" s="681"/>
      <c r="BL38" s="681"/>
      <c r="BM38" s="681"/>
      <c r="BN38" s="681"/>
      <c r="BO38" s="681"/>
      <c r="BP38" s="681"/>
      <c r="BQ38" s="681"/>
      <c r="BR38" s="681"/>
      <c r="BS38" s="736"/>
      <c r="BT38" s="681"/>
      <c r="BU38" s="690"/>
    </row>
    <row r="39" spans="1:73" x14ac:dyDescent="0.15">
      <c r="A39" s="687"/>
      <c r="B39" s="681"/>
      <c r="C39" s="735"/>
      <c r="D39" s="681"/>
      <c r="E39" s="681"/>
      <c r="F39" s="681"/>
      <c r="G39" s="681"/>
      <c r="H39" s="681"/>
      <c r="I39" s="681"/>
      <c r="J39" s="681"/>
      <c r="K39" s="681"/>
      <c r="L39" s="681"/>
      <c r="M39" s="681"/>
      <c r="N39" s="681"/>
      <c r="O39" s="681"/>
      <c r="P39" s="681"/>
      <c r="Q39" s="681"/>
      <c r="R39" s="681"/>
      <c r="S39" s="681"/>
      <c r="T39" s="681"/>
      <c r="U39" s="681"/>
      <c r="V39" s="681"/>
      <c r="W39" s="681"/>
      <c r="X39" s="681"/>
      <c r="Y39" s="681"/>
      <c r="Z39" s="681"/>
      <c r="AA39" s="681"/>
      <c r="AB39" s="681"/>
      <c r="AC39" s="681"/>
      <c r="AD39" s="681"/>
      <c r="AE39" s="681"/>
      <c r="AF39" s="681"/>
      <c r="AG39" s="681"/>
      <c r="AH39" s="681"/>
      <c r="AI39" s="681"/>
      <c r="AJ39" s="681"/>
      <c r="AK39" s="681"/>
      <c r="AL39" s="681"/>
      <c r="AM39" s="681"/>
      <c r="AN39" s="681"/>
      <c r="AO39" s="681"/>
      <c r="AP39" s="681"/>
      <c r="AQ39" s="681"/>
      <c r="AR39" s="681"/>
      <c r="AS39" s="681"/>
      <c r="AT39" s="681"/>
      <c r="AU39" s="681"/>
      <c r="AV39" s="681"/>
      <c r="AW39" s="681"/>
      <c r="AX39" s="681"/>
      <c r="AY39" s="681"/>
      <c r="AZ39" s="681"/>
      <c r="BA39" s="681"/>
      <c r="BB39" s="681"/>
      <c r="BC39" s="681"/>
      <c r="BD39" s="681"/>
      <c r="BE39" s="681"/>
      <c r="BF39" s="681"/>
      <c r="BG39" s="681"/>
      <c r="BH39" s="681"/>
      <c r="BI39" s="681"/>
      <c r="BJ39" s="681"/>
      <c r="BK39" s="681"/>
      <c r="BL39" s="681"/>
      <c r="BM39" s="681"/>
      <c r="BN39" s="681"/>
      <c r="BO39" s="681"/>
      <c r="BP39" s="681"/>
      <c r="BQ39" s="681"/>
      <c r="BR39" s="681"/>
      <c r="BS39" s="736"/>
      <c r="BT39" s="681"/>
      <c r="BU39" s="690"/>
    </row>
    <row r="40" spans="1:73" ht="15.75" x14ac:dyDescent="0.15">
      <c r="A40" s="687"/>
      <c r="B40" s="681"/>
      <c r="C40" s="735"/>
      <c r="D40" s="681"/>
      <c r="E40" s="681"/>
      <c r="F40" s="681"/>
      <c r="G40" s="681"/>
      <c r="H40" s="681"/>
      <c r="I40" s="681"/>
      <c r="J40" s="681"/>
      <c r="K40" s="681"/>
      <c r="L40" s="681"/>
      <c r="M40" s="681"/>
      <c r="N40" s="681"/>
      <c r="O40" s="681"/>
      <c r="P40" s="681"/>
      <c r="Q40" s="681"/>
      <c r="R40" s="681"/>
      <c r="S40" s="681"/>
      <c r="T40" s="681"/>
      <c r="U40" s="681"/>
      <c r="V40" s="681"/>
      <c r="W40" s="681"/>
      <c r="X40" s="681"/>
      <c r="Y40" s="681"/>
      <c r="Z40" s="681"/>
      <c r="AA40" s="681"/>
      <c r="AB40" s="681"/>
      <c r="AC40" s="681"/>
      <c r="AD40" s="681"/>
      <c r="AE40" s="681"/>
      <c r="AF40" s="681"/>
      <c r="AG40" s="681"/>
      <c r="AH40" s="681"/>
      <c r="AI40" s="681"/>
      <c r="AJ40" s="681"/>
      <c r="AK40" s="681"/>
      <c r="AL40" s="681"/>
      <c r="AM40" s="681"/>
      <c r="AN40" s="681"/>
      <c r="AO40" s="681"/>
      <c r="AP40" s="681"/>
      <c r="AQ40" s="681"/>
      <c r="AR40" s="681"/>
      <c r="AS40" s="681"/>
      <c r="AT40" s="681"/>
      <c r="AU40" s="681"/>
      <c r="AV40" s="681"/>
      <c r="AW40" s="681"/>
      <c r="AX40" s="681"/>
      <c r="AY40" s="681"/>
      <c r="AZ40" s="681"/>
      <c r="BA40" s="681"/>
      <c r="BB40" s="681"/>
      <c r="BC40" s="681"/>
      <c r="BD40" s="681"/>
      <c r="BE40" s="681"/>
      <c r="BF40" s="681"/>
      <c r="BG40" s="681"/>
      <c r="BH40" s="681"/>
      <c r="BI40" s="1"/>
      <c r="BJ40" s="681"/>
      <c r="BK40" s="681"/>
      <c r="BL40" s="681"/>
      <c r="BM40" s="681"/>
      <c r="BN40" s="681"/>
      <c r="BO40" s="681"/>
      <c r="BP40" s="681"/>
      <c r="BQ40" s="681"/>
      <c r="BR40" s="681"/>
      <c r="BS40" s="736"/>
      <c r="BT40" s="681"/>
      <c r="BU40" s="690"/>
    </row>
    <row r="41" spans="1:73" x14ac:dyDescent="0.15">
      <c r="A41" s="687"/>
      <c r="B41" s="681"/>
      <c r="C41" s="735"/>
      <c r="D41" s="681"/>
      <c r="E41" s="681"/>
      <c r="F41" s="681"/>
      <c r="G41" s="681"/>
      <c r="H41" s="681"/>
      <c r="I41" s="681"/>
      <c r="J41" s="681"/>
      <c r="K41" s="681"/>
      <c r="L41" s="681"/>
      <c r="M41" s="681"/>
      <c r="N41" s="681"/>
      <c r="O41" s="681"/>
      <c r="P41" s="681"/>
      <c r="Q41" s="681"/>
      <c r="R41" s="681"/>
      <c r="S41" s="681"/>
      <c r="T41" s="681"/>
      <c r="U41" s="681"/>
      <c r="V41" s="681"/>
      <c r="W41" s="681"/>
      <c r="X41" s="681"/>
      <c r="Y41" s="681"/>
      <c r="Z41" s="681"/>
      <c r="AA41" s="681"/>
      <c r="AB41" s="681"/>
      <c r="AC41" s="681"/>
      <c r="AD41" s="681"/>
      <c r="AE41" s="681"/>
      <c r="AF41" s="681"/>
      <c r="AG41" s="681"/>
      <c r="AH41" s="681"/>
      <c r="AI41" s="681"/>
      <c r="AJ41" s="681"/>
      <c r="AK41" s="681"/>
      <c r="AL41" s="681"/>
      <c r="AM41" s="681"/>
      <c r="AN41" s="681"/>
      <c r="AO41" s="681"/>
      <c r="AP41" s="681"/>
      <c r="AQ41" s="681"/>
      <c r="AR41" s="681"/>
      <c r="AS41" s="681"/>
      <c r="AT41" s="681"/>
      <c r="AU41" s="681"/>
      <c r="AV41" s="681"/>
      <c r="AW41" s="681"/>
      <c r="AX41" s="681"/>
      <c r="AY41" s="681"/>
      <c r="AZ41" s="681"/>
      <c r="BA41" s="681"/>
      <c r="BB41" s="681"/>
      <c r="BC41" s="681"/>
      <c r="BD41" s="681"/>
      <c r="BE41" s="681"/>
      <c r="BF41" s="681"/>
      <c r="BG41" s="681"/>
      <c r="BH41" s="681"/>
      <c r="BI41" s="681"/>
      <c r="BJ41" s="681"/>
      <c r="BK41" s="681"/>
      <c r="BL41" s="681"/>
      <c r="BM41" s="681"/>
      <c r="BN41" s="681"/>
      <c r="BO41" s="681"/>
      <c r="BP41" s="681"/>
      <c r="BQ41" s="681"/>
      <c r="BR41" s="681"/>
      <c r="BS41" s="736"/>
      <c r="BT41" s="681"/>
      <c r="BU41" s="690"/>
    </row>
    <row r="42" spans="1:73" x14ac:dyDescent="0.15">
      <c r="A42" s="687"/>
      <c r="B42" s="681"/>
      <c r="C42" s="735"/>
      <c r="D42" s="681"/>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81"/>
      <c r="AC42" s="681"/>
      <c r="AD42" s="681"/>
      <c r="AE42" s="681"/>
      <c r="AF42" s="681"/>
      <c r="AG42" s="681"/>
      <c r="AH42" s="681"/>
      <c r="AI42" s="681"/>
      <c r="AJ42" s="681"/>
      <c r="AK42" s="681"/>
      <c r="AL42" s="681"/>
      <c r="AM42" s="681"/>
      <c r="AN42" s="681"/>
      <c r="AO42" s="681"/>
      <c r="AP42" s="681"/>
      <c r="AQ42" s="681"/>
      <c r="AR42" s="681"/>
      <c r="AS42" s="681"/>
      <c r="AT42" s="681"/>
      <c r="AU42" s="681"/>
      <c r="AV42" s="681"/>
      <c r="AW42" s="681"/>
      <c r="AX42" s="681"/>
      <c r="AY42" s="681"/>
      <c r="AZ42" s="681"/>
      <c r="BA42" s="681"/>
      <c r="BB42" s="681"/>
      <c r="BC42" s="681"/>
      <c r="BD42" s="681"/>
      <c r="BE42" s="681"/>
      <c r="BF42" s="681"/>
      <c r="BG42" s="681"/>
      <c r="BH42" s="681"/>
      <c r="BI42" s="681"/>
      <c r="BJ42" s="681"/>
      <c r="BK42" s="681"/>
      <c r="BL42" s="681"/>
      <c r="BM42" s="681"/>
      <c r="BN42" s="681"/>
      <c r="BO42" s="681"/>
      <c r="BP42" s="681"/>
      <c r="BQ42" s="681"/>
      <c r="BR42" s="681"/>
      <c r="BS42" s="736"/>
      <c r="BT42" s="681"/>
      <c r="BU42" s="690"/>
    </row>
    <row r="43" spans="1:73" x14ac:dyDescent="0.15">
      <c r="A43" s="687"/>
      <c r="B43" s="681"/>
      <c r="C43" s="735"/>
      <c r="D43" s="681"/>
      <c r="E43" s="681"/>
      <c r="F43" s="681"/>
      <c r="G43" s="681"/>
      <c r="H43" s="681"/>
      <c r="I43" s="681"/>
      <c r="J43" s="681"/>
      <c r="K43" s="681"/>
      <c r="L43" s="681"/>
      <c r="M43" s="681"/>
      <c r="N43" s="681"/>
      <c r="O43" s="681"/>
      <c r="P43" s="681"/>
      <c r="Q43" s="681"/>
      <c r="R43" s="681"/>
      <c r="S43" s="681"/>
      <c r="T43" s="681"/>
      <c r="U43" s="681"/>
      <c r="V43" s="681"/>
      <c r="W43" s="681"/>
      <c r="X43" s="681"/>
      <c r="Y43" s="681"/>
      <c r="Z43" s="681"/>
      <c r="AA43" s="681"/>
      <c r="AB43" s="681"/>
      <c r="AC43" s="681"/>
      <c r="AD43" s="681"/>
      <c r="AE43" s="681"/>
      <c r="AF43" s="681"/>
      <c r="AG43" s="681"/>
      <c r="AH43" s="681"/>
      <c r="AI43" s="681"/>
      <c r="AJ43" s="681"/>
      <c r="AK43" s="681"/>
      <c r="AL43" s="681"/>
      <c r="AM43" s="681"/>
      <c r="AN43" s="681"/>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736"/>
      <c r="BT43" s="681"/>
      <c r="BU43" s="690"/>
    </row>
    <row r="44" spans="1:73" x14ac:dyDescent="0.15">
      <c r="A44" s="687"/>
      <c r="B44" s="681"/>
      <c r="C44" s="735"/>
      <c r="D44" s="681"/>
      <c r="E44" s="681"/>
      <c r="F44" s="681"/>
      <c r="G44" s="681"/>
      <c r="H44" s="681"/>
      <c r="I44" s="681"/>
      <c r="J44" s="681"/>
      <c r="K44" s="681"/>
      <c r="L44" s="681"/>
      <c r="M44" s="681"/>
      <c r="N44" s="681"/>
      <c r="O44" s="681"/>
      <c r="P44" s="681"/>
      <c r="Q44" s="681"/>
      <c r="R44" s="681"/>
      <c r="S44" s="681"/>
      <c r="T44" s="681"/>
      <c r="U44" s="681"/>
      <c r="V44" s="681"/>
      <c r="W44" s="681"/>
      <c r="X44" s="681"/>
      <c r="Y44" s="681"/>
      <c r="Z44" s="681"/>
      <c r="AA44" s="681"/>
      <c r="AB44" s="681"/>
      <c r="AC44" s="681"/>
      <c r="AD44" s="681"/>
      <c r="AE44" s="681"/>
      <c r="AF44" s="681"/>
      <c r="AG44" s="681"/>
      <c r="AH44" s="681"/>
      <c r="AI44" s="681"/>
      <c r="AJ44" s="681"/>
      <c r="AK44" s="681"/>
      <c r="AL44" s="681"/>
      <c r="AM44" s="681"/>
      <c r="AN44" s="681"/>
      <c r="AO44" s="681"/>
      <c r="AP44" s="681"/>
      <c r="AQ44" s="681"/>
      <c r="AR44" s="681"/>
      <c r="AS44" s="681"/>
      <c r="AT44" s="681"/>
      <c r="AU44" s="681"/>
      <c r="AV44" s="681"/>
      <c r="AW44" s="681"/>
      <c r="AX44" s="681"/>
      <c r="AY44" s="681"/>
      <c r="AZ44" s="681"/>
      <c r="BA44" s="681"/>
      <c r="BB44" s="681"/>
      <c r="BC44" s="681"/>
      <c r="BD44" s="681"/>
      <c r="BE44" s="681"/>
      <c r="BF44" s="681"/>
      <c r="BG44" s="681"/>
      <c r="BH44" s="681"/>
      <c r="BI44" s="681"/>
      <c r="BJ44" s="681"/>
      <c r="BK44" s="681"/>
      <c r="BL44" s="681"/>
      <c r="BM44" s="681"/>
      <c r="BN44" s="681"/>
      <c r="BO44" s="681"/>
      <c r="BP44" s="681"/>
      <c r="BQ44" s="681"/>
      <c r="BR44" s="681"/>
      <c r="BS44" s="736"/>
      <c r="BT44" s="681"/>
      <c r="BU44" s="690"/>
    </row>
    <row r="45" spans="1:73" x14ac:dyDescent="0.15">
      <c r="A45" s="687"/>
      <c r="B45" s="681"/>
      <c r="C45" s="735"/>
      <c r="D45" s="681"/>
      <c r="E45" s="681"/>
      <c r="F45" s="681"/>
      <c r="G45" s="681"/>
      <c r="H45" s="681"/>
      <c r="I45" s="681"/>
      <c r="J45" s="681"/>
      <c r="K45" s="681"/>
      <c r="L45" s="681"/>
      <c r="M45" s="681"/>
      <c r="N45" s="681"/>
      <c r="O45" s="681"/>
      <c r="P45" s="681"/>
      <c r="Q45" s="681"/>
      <c r="R45" s="681"/>
      <c r="S45" s="681"/>
      <c r="T45" s="681"/>
      <c r="U45" s="681"/>
      <c r="V45" s="681"/>
      <c r="W45" s="681"/>
      <c r="X45" s="681"/>
      <c r="Y45" s="681"/>
      <c r="Z45" s="681"/>
      <c r="AA45" s="681"/>
      <c r="AB45" s="681"/>
      <c r="AC45" s="681"/>
      <c r="AD45" s="681"/>
      <c r="AE45" s="681"/>
      <c r="AF45" s="681"/>
      <c r="AG45" s="681"/>
      <c r="AH45" s="681"/>
      <c r="AI45" s="681"/>
      <c r="AJ45" s="681"/>
      <c r="AK45" s="681"/>
      <c r="AL45" s="681"/>
      <c r="AM45" s="681"/>
      <c r="AN45" s="681"/>
      <c r="AO45" s="681"/>
      <c r="AP45" s="681"/>
      <c r="AQ45" s="681"/>
      <c r="AR45" s="681"/>
      <c r="AS45" s="681"/>
      <c r="AT45" s="681"/>
      <c r="AU45" s="681"/>
      <c r="AV45" s="681"/>
      <c r="AW45" s="681"/>
      <c r="AX45" s="681"/>
      <c r="AY45" s="681"/>
      <c r="AZ45" s="681"/>
      <c r="BA45" s="681"/>
      <c r="BB45" s="681"/>
      <c r="BC45" s="681"/>
      <c r="BD45" s="681"/>
      <c r="BE45" s="681"/>
      <c r="BF45" s="681"/>
      <c r="BG45" s="681"/>
      <c r="BH45" s="681"/>
      <c r="BI45" s="681"/>
      <c r="BJ45" s="681"/>
      <c r="BK45" s="681"/>
      <c r="BL45" s="681"/>
      <c r="BM45" s="681"/>
      <c r="BN45" s="681"/>
      <c r="BO45" s="681"/>
      <c r="BP45" s="681"/>
      <c r="BQ45" s="681"/>
      <c r="BR45" s="681"/>
      <c r="BS45" s="736"/>
      <c r="BT45" s="681"/>
      <c r="BU45" s="690"/>
    </row>
    <row r="46" spans="1:73" x14ac:dyDescent="0.15">
      <c r="A46" s="687"/>
      <c r="B46" s="681"/>
      <c r="C46" s="735"/>
      <c r="D46" s="681"/>
      <c r="E46" s="681"/>
      <c r="F46" s="681"/>
      <c r="G46" s="681"/>
      <c r="H46" s="681"/>
      <c r="I46" s="681"/>
      <c r="J46" s="681"/>
      <c r="K46" s="681"/>
      <c r="L46" s="681"/>
      <c r="M46" s="681"/>
      <c r="N46" s="681"/>
      <c r="O46" s="681"/>
      <c r="P46" s="681"/>
      <c r="Q46" s="681"/>
      <c r="R46" s="681"/>
      <c r="S46" s="681"/>
      <c r="T46" s="681"/>
      <c r="U46" s="681"/>
      <c r="V46" s="681"/>
      <c r="W46" s="681"/>
      <c r="X46" s="681"/>
      <c r="Y46" s="681"/>
      <c r="Z46" s="681"/>
      <c r="AA46" s="681"/>
      <c r="AB46" s="681"/>
      <c r="AC46" s="681"/>
      <c r="AD46" s="681"/>
      <c r="AE46" s="681"/>
      <c r="AF46" s="681"/>
      <c r="AG46" s="681"/>
      <c r="AH46" s="681"/>
      <c r="AI46" s="681"/>
      <c r="AJ46" s="681"/>
      <c r="AK46" s="681"/>
      <c r="AL46" s="681"/>
      <c r="AM46" s="681"/>
      <c r="AN46" s="681"/>
      <c r="AO46" s="681"/>
      <c r="AP46" s="681"/>
      <c r="AQ46" s="681"/>
      <c r="AR46" s="681"/>
      <c r="AS46" s="681"/>
      <c r="AT46" s="681"/>
      <c r="AU46" s="681"/>
      <c r="AV46" s="681"/>
      <c r="AW46" s="681"/>
      <c r="AX46" s="681"/>
      <c r="AY46" s="681"/>
      <c r="AZ46" s="681"/>
      <c r="BA46" s="681"/>
      <c r="BB46" s="681"/>
      <c r="BC46" s="681"/>
      <c r="BD46" s="681"/>
      <c r="BE46" s="681"/>
      <c r="BF46" s="681"/>
      <c r="BG46" s="681"/>
      <c r="BH46" s="681"/>
      <c r="BI46" s="681"/>
      <c r="BJ46" s="681"/>
      <c r="BK46" s="681"/>
      <c r="BL46" s="681"/>
      <c r="BM46" s="681"/>
      <c r="BN46" s="681"/>
      <c r="BO46" s="681"/>
      <c r="BP46" s="681"/>
      <c r="BQ46" s="681"/>
      <c r="BR46" s="681"/>
      <c r="BS46" s="736"/>
      <c r="BT46" s="681"/>
      <c r="BU46" s="690"/>
    </row>
    <row r="47" spans="1:73" x14ac:dyDescent="0.15">
      <c r="A47" s="687"/>
      <c r="B47" s="681"/>
      <c r="C47" s="735"/>
      <c r="D47" s="681"/>
      <c r="E47" s="681"/>
      <c r="F47" s="681"/>
      <c r="G47" s="681"/>
      <c r="H47" s="681"/>
      <c r="I47" s="681"/>
      <c r="J47" s="681"/>
      <c r="K47" s="681"/>
      <c r="L47" s="681"/>
      <c r="M47" s="681"/>
      <c r="N47" s="681"/>
      <c r="O47" s="681"/>
      <c r="P47" s="681"/>
      <c r="Q47" s="681"/>
      <c r="R47" s="681"/>
      <c r="S47" s="681"/>
      <c r="T47" s="681"/>
      <c r="U47" s="681"/>
      <c r="V47" s="681"/>
      <c r="W47" s="681"/>
      <c r="X47" s="681"/>
      <c r="Y47" s="681"/>
      <c r="Z47" s="681"/>
      <c r="AA47" s="681"/>
      <c r="AB47" s="681"/>
      <c r="AC47" s="681"/>
      <c r="AD47" s="681"/>
      <c r="AE47" s="681"/>
      <c r="AF47" s="681"/>
      <c r="AG47" s="681"/>
      <c r="AH47" s="681"/>
      <c r="AI47" s="681"/>
      <c r="AJ47" s="681"/>
      <c r="AK47" s="681"/>
      <c r="AL47" s="681"/>
      <c r="AM47" s="681"/>
      <c r="AN47" s="681"/>
      <c r="AO47" s="681"/>
      <c r="AP47" s="681"/>
      <c r="AQ47" s="681"/>
      <c r="AR47" s="681"/>
      <c r="AS47" s="681"/>
      <c r="AT47" s="681"/>
      <c r="AU47" s="681"/>
      <c r="AV47" s="681"/>
      <c r="AW47" s="681"/>
      <c r="AX47" s="681"/>
      <c r="AY47" s="681"/>
      <c r="AZ47" s="681"/>
      <c r="BA47" s="681"/>
      <c r="BB47" s="681"/>
      <c r="BC47" s="681"/>
      <c r="BD47" s="681"/>
      <c r="BE47" s="681"/>
      <c r="BF47" s="681"/>
      <c r="BG47" s="681"/>
      <c r="BH47" s="681"/>
      <c r="BI47" s="1647"/>
      <c r="BJ47" s="1647"/>
      <c r="BK47" s="1647"/>
      <c r="BL47" s="681"/>
      <c r="BM47" s="681"/>
      <c r="BN47" s="681"/>
      <c r="BO47" s="681"/>
      <c r="BP47" s="681"/>
      <c r="BQ47" s="681"/>
      <c r="BR47" s="681"/>
      <c r="BS47" s="736"/>
      <c r="BT47" s="681"/>
      <c r="BU47" s="690"/>
    </row>
    <row r="48" spans="1:73" x14ac:dyDescent="0.15">
      <c r="A48" s="687"/>
      <c r="B48" s="681"/>
      <c r="C48" s="735"/>
      <c r="D48" s="681"/>
      <c r="E48" s="681"/>
      <c r="F48" s="681"/>
      <c r="G48" s="681"/>
      <c r="H48" s="681"/>
      <c r="I48" s="681"/>
      <c r="J48" s="681"/>
      <c r="K48" s="681"/>
      <c r="L48" s="681"/>
      <c r="M48" s="681"/>
      <c r="N48" s="681"/>
      <c r="O48" s="681"/>
      <c r="P48" s="681"/>
      <c r="Q48" s="681"/>
      <c r="R48" s="681"/>
      <c r="S48" s="681"/>
      <c r="T48" s="681"/>
      <c r="U48" s="681"/>
      <c r="V48" s="681"/>
      <c r="W48" s="681"/>
      <c r="X48" s="681"/>
      <c r="Y48" s="681"/>
      <c r="Z48" s="681"/>
      <c r="AA48" s="681"/>
      <c r="AB48" s="681"/>
      <c r="AC48" s="681"/>
      <c r="AD48" s="681"/>
      <c r="AE48" s="681"/>
      <c r="AF48" s="681"/>
      <c r="AG48" s="681"/>
      <c r="AH48" s="681"/>
      <c r="AI48" s="681"/>
      <c r="AJ48" s="681"/>
      <c r="AK48" s="681"/>
      <c r="AL48" s="681"/>
      <c r="AM48" s="681"/>
      <c r="AN48" s="681"/>
      <c r="AO48" s="681"/>
      <c r="AP48" s="681"/>
      <c r="AQ48" s="681"/>
      <c r="AR48" s="681"/>
      <c r="AS48" s="681"/>
      <c r="AT48" s="681"/>
      <c r="AU48" s="681"/>
      <c r="AV48" s="681"/>
      <c r="AW48" s="681"/>
      <c r="AX48" s="681"/>
      <c r="AY48" s="681"/>
      <c r="AZ48" s="681"/>
      <c r="BA48" s="681"/>
      <c r="BB48" s="681"/>
      <c r="BC48" s="681"/>
      <c r="BD48" s="681"/>
      <c r="BE48" s="681"/>
      <c r="BF48" s="681"/>
      <c r="BG48" s="681"/>
      <c r="BH48" s="681"/>
      <c r="BI48" s="1647"/>
      <c r="BJ48" s="1647"/>
      <c r="BK48" s="1647"/>
      <c r="BL48" s="681"/>
      <c r="BM48" s="681"/>
      <c r="BN48" s="681"/>
      <c r="BO48" s="681"/>
      <c r="BP48" s="681"/>
      <c r="BQ48" s="681"/>
      <c r="BR48" s="681"/>
      <c r="BS48" s="736"/>
      <c r="BT48" s="681"/>
      <c r="BU48" s="690"/>
    </row>
    <row r="49" spans="1:73" x14ac:dyDescent="0.15">
      <c r="A49" s="687"/>
      <c r="B49" s="681"/>
      <c r="C49" s="735"/>
      <c r="D49" s="681"/>
      <c r="E49" s="681"/>
      <c r="F49" s="681"/>
      <c r="G49" s="681"/>
      <c r="H49" s="681"/>
      <c r="I49" s="681"/>
      <c r="J49" s="681"/>
      <c r="K49" s="681"/>
      <c r="L49" s="681"/>
      <c r="M49" s="681"/>
      <c r="N49" s="681"/>
      <c r="O49" s="681"/>
      <c r="P49" s="681"/>
      <c r="Q49" s="681"/>
      <c r="R49" s="681"/>
      <c r="S49" s="681"/>
      <c r="T49" s="681"/>
      <c r="U49" s="681"/>
      <c r="V49" s="681"/>
      <c r="W49" s="681"/>
      <c r="X49" s="681"/>
      <c r="Y49" s="681"/>
      <c r="Z49" s="681"/>
      <c r="AA49" s="681"/>
      <c r="AB49" s="681"/>
      <c r="AC49" s="681"/>
      <c r="AD49" s="681"/>
      <c r="AE49" s="681"/>
      <c r="AF49" s="681"/>
      <c r="AG49" s="681"/>
      <c r="AH49" s="681"/>
      <c r="AI49" s="681"/>
      <c r="AJ49" s="681"/>
      <c r="AK49" s="681"/>
      <c r="AL49" s="681"/>
      <c r="AM49" s="681"/>
      <c r="AN49" s="681"/>
      <c r="AO49" s="681"/>
      <c r="AP49" s="681"/>
      <c r="AQ49" s="681"/>
      <c r="AR49" s="681"/>
      <c r="AS49" s="681"/>
      <c r="AT49" s="681"/>
      <c r="AU49" s="681"/>
      <c r="AV49" s="681"/>
      <c r="AW49" s="681"/>
      <c r="AX49" s="681"/>
      <c r="AY49" s="681"/>
      <c r="AZ49" s="681"/>
      <c r="BA49" s="681"/>
      <c r="BB49" s="681"/>
      <c r="BC49" s="681"/>
      <c r="BD49" s="681"/>
      <c r="BE49" s="681"/>
      <c r="BF49" s="681"/>
      <c r="BG49" s="681"/>
      <c r="BH49" s="681"/>
      <c r="BI49" s="1647"/>
      <c r="BJ49" s="1647"/>
      <c r="BK49" s="1647"/>
      <c r="BL49" s="681"/>
      <c r="BM49" s="681"/>
      <c r="BN49" s="681"/>
      <c r="BO49" s="681"/>
      <c r="BP49" s="681"/>
      <c r="BQ49" s="681"/>
      <c r="BR49" s="681"/>
      <c r="BS49" s="736"/>
      <c r="BT49" s="681"/>
      <c r="BU49" s="690"/>
    </row>
    <row r="50" spans="1:73" x14ac:dyDescent="0.15">
      <c r="A50" s="687"/>
      <c r="B50" s="681"/>
      <c r="C50" s="735"/>
      <c r="D50" s="681"/>
      <c r="E50" s="681"/>
      <c r="F50" s="681"/>
      <c r="G50" s="681"/>
      <c r="H50" s="681"/>
      <c r="I50" s="681"/>
      <c r="J50" s="681"/>
      <c r="K50" s="681"/>
      <c r="L50" s="681"/>
      <c r="M50" s="681"/>
      <c r="N50" s="681"/>
      <c r="O50" s="681"/>
      <c r="P50" s="681"/>
      <c r="Q50" s="681"/>
      <c r="R50" s="681"/>
      <c r="S50" s="681"/>
      <c r="T50" s="681"/>
      <c r="U50" s="681"/>
      <c r="V50" s="681"/>
      <c r="W50" s="681"/>
      <c r="X50" s="681"/>
      <c r="Y50" s="681"/>
      <c r="Z50" s="681"/>
      <c r="AA50" s="681"/>
      <c r="AB50" s="681"/>
      <c r="AC50" s="681"/>
      <c r="AD50" s="681"/>
      <c r="AE50" s="681"/>
      <c r="AF50" s="681"/>
      <c r="AG50" s="681"/>
      <c r="AH50" s="681"/>
      <c r="AI50" s="681"/>
      <c r="AJ50" s="681"/>
      <c r="AK50" s="681"/>
      <c r="AL50" s="681"/>
      <c r="AM50" s="681"/>
      <c r="AN50" s="681"/>
      <c r="AO50" s="681"/>
      <c r="AP50" s="681"/>
      <c r="AQ50" s="681"/>
      <c r="AR50" s="681"/>
      <c r="AS50" s="681"/>
      <c r="AT50" s="681"/>
      <c r="AU50" s="681"/>
      <c r="AV50" s="681"/>
      <c r="AW50" s="681"/>
      <c r="AX50" s="681"/>
      <c r="AY50" s="681"/>
      <c r="AZ50" s="681"/>
      <c r="BA50" s="681"/>
      <c r="BB50" s="681"/>
      <c r="BC50" s="681"/>
      <c r="BD50" s="681"/>
      <c r="BE50" s="681"/>
      <c r="BF50" s="681"/>
      <c r="BG50" s="681"/>
      <c r="BH50" s="681"/>
      <c r="BI50" s="1647"/>
      <c r="BJ50" s="1647"/>
      <c r="BK50" s="1647"/>
      <c r="BL50" s="681"/>
      <c r="BM50" s="681"/>
      <c r="BN50" s="681"/>
      <c r="BO50" s="681"/>
      <c r="BP50" s="681"/>
      <c r="BQ50" s="681"/>
      <c r="BR50" s="681"/>
      <c r="BS50" s="736"/>
      <c r="BT50" s="681"/>
      <c r="BU50" s="690"/>
    </row>
    <row r="51" spans="1:73" x14ac:dyDescent="0.15">
      <c r="A51" s="625"/>
      <c r="C51" s="722"/>
      <c r="BS51" s="723"/>
      <c r="BU51" s="706"/>
    </row>
    <row r="52" spans="1:73" x14ac:dyDescent="0.15">
      <c r="A52" s="625"/>
      <c r="C52" s="722"/>
      <c r="BS52" s="723"/>
      <c r="BU52" s="706"/>
    </row>
    <row r="53" spans="1:73" x14ac:dyDescent="0.15">
      <c r="A53" s="625"/>
      <c r="C53" s="722"/>
      <c r="BS53" s="723"/>
      <c r="BU53" s="706"/>
    </row>
    <row r="54" spans="1:73" x14ac:dyDescent="0.15">
      <c r="A54" s="625"/>
      <c r="C54" s="722"/>
      <c r="BS54" s="723"/>
      <c r="BU54" s="706"/>
    </row>
    <row r="55" spans="1:73" x14ac:dyDescent="0.15">
      <c r="A55" s="625"/>
      <c r="C55" s="722"/>
      <c r="BS55" s="723"/>
      <c r="BU55" s="706"/>
    </row>
    <row r="56" spans="1:73" x14ac:dyDescent="0.15">
      <c r="A56" s="625"/>
      <c r="C56" s="722"/>
      <c r="BS56" s="723"/>
      <c r="BU56" s="706"/>
    </row>
    <row r="57" spans="1:73" x14ac:dyDescent="0.15">
      <c r="A57" s="625"/>
      <c r="C57" s="722"/>
      <c r="BS57" s="723"/>
      <c r="BU57" s="706"/>
    </row>
    <row r="58" spans="1:73" x14ac:dyDescent="0.15">
      <c r="A58" s="625"/>
      <c r="C58" s="722"/>
      <c r="BS58" s="723"/>
      <c r="BU58" s="706"/>
    </row>
    <row r="59" spans="1:73" x14ac:dyDescent="0.15">
      <c r="A59" s="625"/>
      <c r="C59" s="722"/>
      <c r="BS59" s="723"/>
      <c r="BU59" s="706"/>
    </row>
    <row r="60" spans="1:73" x14ac:dyDescent="0.15">
      <c r="A60" s="625"/>
      <c r="C60" s="722"/>
      <c r="BS60" s="723"/>
      <c r="BU60" s="706"/>
    </row>
    <row r="61" spans="1:73" x14ac:dyDescent="0.15">
      <c r="A61" s="625"/>
      <c r="C61" s="722"/>
      <c r="BS61" s="723"/>
      <c r="BU61" s="706"/>
    </row>
    <row r="62" spans="1:73" x14ac:dyDescent="0.15">
      <c r="A62" s="625"/>
      <c r="C62" s="722"/>
      <c r="BS62" s="723"/>
      <c r="BU62" s="706"/>
    </row>
    <row r="63" spans="1:73" x14ac:dyDescent="0.15">
      <c r="A63" s="625"/>
      <c r="C63" s="722"/>
      <c r="BS63" s="723"/>
      <c r="BU63" s="706"/>
    </row>
    <row r="64" spans="1:73" x14ac:dyDescent="0.15">
      <c r="A64" s="625"/>
      <c r="C64" s="722"/>
      <c r="BS64" s="723"/>
      <c r="BU64" s="706"/>
    </row>
    <row r="65" spans="1:73" x14ac:dyDescent="0.15">
      <c r="A65" s="625"/>
      <c r="C65" s="722"/>
      <c r="BS65" s="723"/>
      <c r="BU65" s="706"/>
    </row>
    <row r="66" spans="1:73" x14ac:dyDescent="0.15">
      <c r="A66" s="625"/>
      <c r="C66" s="725"/>
      <c r="D66" s="726"/>
      <c r="E66" s="726"/>
      <c r="F66" s="726"/>
      <c r="G66" s="726"/>
      <c r="H66" s="726"/>
      <c r="I66" s="726"/>
      <c r="J66" s="726"/>
      <c r="K66" s="726"/>
      <c r="L66" s="726"/>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726"/>
      <c r="AP66" s="726"/>
      <c r="AQ66" s="726"/>
      <c r="AR66" s="726"/>
      <c r="AS66" s="726"/>
      <c r="AT66" s="726"/>
      <c r="AU66" s="726"/>
      <c r="AV66" s="726"/>
      <c r="AW66" s="726"/>
      <c r="AX66" s="726"/>
      <c r="AY66" s="726"/>
      <c r="AZ66" s="726"/>
      <c r="BA66" s="726"/>
      <c r="BB66" s="726"/>
      <c r="BC66" s="726"/>
      <c r="BD66" s="726"/>
      <c r="BE66" s="726"/>
      <c r="BF66" s="726"/>
      <c r="BG66" s="726"/>
      <c r="BH66" s="726"/>
      <c r="BI66" s="726"/>
      <c r="BJ66" s="726"/>
      <c r="BK66" s="726"/>
      <c r="BL66" s="726"/>
      <c r="BM66" s="726"/>
      <c r="BN66" s="726"/>
      <c r="BO66" s="726"/>
      <c r="BP66" s="726"/>
      <c r="BQ66" s="726"/>
      <c r="BR66" s="726"/>
      <c r="BS66" s="727"/>
      <c r="BU66" s="706"/>
    </row>
    <row r="67" spans="1:73" x14ac:dyDescent="0.15">
      <c r="A67" s="625"/>
      <c r="BU67" s="706"/>
    </row>
    <row r="68" spans="1:73" ht="14.25" thickBot="1" x14ac:dyDescent="0.2">
      <c r="A68" s="625"/>
      <c r="BU68" s="706"/>
    </row>
    <row r="69" spans="1:73" ht="12.95" customHeight="1" x14ac:dyDescent="0.15">
      <c r="A69" s="687"/>
      <c r="B69" s="681"/>
      <c r="C69" s="681"/>
      <c r="D69" s="681"/>
      <c r="E69" s="681"/>
      <c r="F69" s="681"/>
      <c r="G69" s="681"/>
      <c r="H69" s="681"/>
      <c r="I69" s="681"/>
      <c r="J69" s="681"/>
      <c r="K69" s="681"/>
      <c r="L69" s="681"/>
      <c r="M69" s="681"/>
      <c r="N69" s="681"/>
      <c r="O69" s="681"/>
      <c r="P69" s="681"/>
      <c r="Q69" s="681"/>
      <c r="R69" s="681"/>
      <c r="S69" s="681"/>
      <c r="T69" s="681"/>
      <c r="U69" s="681"/>
      <c r="V69" s="681"/>
      <c r="W69" s="681"/>
      <c r="X69" s="681"/>
      <c r="Y69" s="681"/>
      <c r="Z69" s="681"/>
      <c r="AA69" s="681"/>
      <c r="AB69" s="681"/>
      <c r="AC69" s="681"/>
      <c r="AD69" s="681"/>
      <c r="AE69" s="681"/>
      <c r="AF69" s="681"/>
      <c r="AG69" s="681"/>
      <c r="AH69" s="681"/>
      <c r="AI69" s="681"/>
      <c r="AJ69" s="681"/>
      <c r="AK69" s="681"/>
      <c r="AL69" s="681"/>
      <c r="AM69" s="681"/>
      <c r="AN69" s="681"/>
      <c r="AO69" s="681"/>
      <c r="AP69" s="681"/>
      <c r="AQ69" s="681"/>
      <c r="AR69" s="681"/>
      <c r="AS69" s="681"/>
      <c r="AT69" s="1637" t="s">
        <v>572</v>
      </c>
      <c r="AU69" s="1638"/>
      <c r="AV69" s="1638"/>
      <c r="AW69" s="1638"/>
      <c r="AX69" s="1638"/>
      <c r="AY69" s="1638"/>
      <c r="AZ69" s="1638"/>
      <c r="BA69" s="1638"/>
      <c r="BB69" s="1638"/>
      <c r="BC69" s="1639"/>
      <c r="BD69" s="1638"/>
      <c r="BE69" s="1638"/>
      <c r="BF69" s="1638"/>
      <c r="BG69" s="1638"/>
      <c r="BH69" s="1638"/>
      <c r="BI69" s="1638"/>
      <c r="BJ69" s="1638"/>
      <c r="BK69" s="1638"/>
      <c r="BL69" s="1638"/>
      <c r="BM69" s="1638"/>
      <c r="BN69" s="1638"/>
      <c r="BO69" s="1638"/>
      <c r="BP69" s="1638"/>
      <c r="BQ69" s="1638"/>
      <c r="BR69" s="1638"/>
      <c r="BS69" s="1638"/>
      <c r="BT69" s="1638"/>
      <c r="BU69" s="1639"/>
    </row>
    <row r="70" spans="1:73" ht="11.45" customHeight="1" x14ac:dyDescent="0.15">
      <c r="A70" s="687"/>
      <c r="B70" s="681"/>
      <c r="C70" s="681"/>
      <c r="D70" s="681"/>
      <c r="E70" s="681"/>
      <c r="F70" s="681"/>
      <c r="G70" s="681"/>
      <c r="H70" s="681"/>
      <c r="I70" s="681"/>
      <c r="J70" s="681"/>
      <c r="K70" s="681"/>
      <c r="L70" s="681"/>
      <c r="M70" s="681"/>
      <c r="N70" s="681"/>
      <c r="O70" s="681"/>
      <c r="P70" s="681"/>
      <c r="Q70" s="681"/>
      <c r="R70" s="681"/>
      <c r="S70" s="681"/>
      <c r="T70" s="681"/>
      <c r="U70" s="681"/>
      <c r="V70" s="681"/>
      <c r="W70" s="681"/>
      <c r="X70" s="681"/>
      <c r="Y70" s="681"/>
      <c r="Z70" s="681"/>
      <c r="AA70" s="681"/>
      <c r="AB70" s="681"/>
      <c r="AC70" s="681"/>
      <c r="AD70" s="681"/>
      <c r="AE70" s="681"/>
      <c r="AF70" s="681"/>
      <c r="AG70" s="681"/>
      <c r="AH70" s="681"/>
      <c r="AI70" s="681"/>
      <c r="AJ70" s="681"/>
      <c r="AK70" s="681"/>
      <c r="AL70" s="681"/>
      <c r="AM70" s="681"/>
      <c r="AN70" s="681"/>
      <c r="AO70" s="681"/>
      <c r="AP70" s="681"/>
      <c r="AQ70" s="681"/>
      <c r="AR70" s="681"/>
      <c r="AS70" s="681"/>
      <c r="AT70" s="1630"/>
      <c r="AU70" s="1631"/>
      <c r="AV70" s="1631"/>
      <c r="AW70" s="1631"/>
      <c r="AX70" s="1631"/>
      <c r="AY70" s="1631"/>
      <c r="AZ70" s="1631"/>
      <c r="BA70" s="1631"/>
      <c r="BB70" s="1631"/>
      <c r="BC70" s="1640"/>
      <c r="BD70" s="697"/>
      <c r="BE70" s="697"/>
      <c r="BF70" s="697"/>
      <c r="BG70" s="743"/>
      <c r="BH70" s="1644">
        <v>1</v>
      </c>
      <c r="BI70" s="1644"/>
      <c r="BJ70" s="1644"/>
      <c r="BK70" s="1645" t="s">
        <v>302</v>
      </c>
      <c r="BL70" s="1645"/>
      <c r="BM70" s="1645"/>
      <c r="BN70" s="1646"/>
      <c r="BO70" s="1646"/>
      <c r="BP70" s="1646"/>
      <c r="BQ70" s="1646"/>
      <c r="BR70" s="1646"/>
      <c r="BS70" s="743"/>
      <c r="BT70" s="743"/>
      <c r="BU70" s="759"/>
    </row>
    <row r="71" spans="1:73" ht="11.45" customHeight="1" x14ac:dyDescent="0.15">
      <c r="A71" s="687"/>
      <c r="B71" s="681"/>
      <c r="C71" s="681"/>
      <c r="D71" s="681"/>
      <c r="E71" s="681"/>
      <c r="F71" s="681"/>
      <c r="G71" s="681"/>
      <c r="H71" s="681"/>
      <c r="I71" s="681"/>
      <c r="J71" s="681"/>
      <c r="K71" s="681"/>
      <c r="L71" s="681"/>
      <c r="M71" s="681"/>
      <c r="N71" s="681"/>
      <c r="O71" s="681"/>
      <c r="P71" s="681"/>
      <c r="Q71" s="681"/>
      <c r="R71" s="681"/>
      <c r="S71" s="681"/>
      <c r="T71" s="681"/>
      <c r="U71" s="681"/>
      <c r="V71" s="681"/>
      <c r="W71" s="681"/>
      <c r="X71" s="681"/>
      <c r="Y71" s="681"/>
      <c r="Z71" s="681"/>
      <c r="AA71" s="681"/>
      <c r="AB71" s="681"/>
      <c r="AC71" s="681"/>
      <c r="AD71" s="681"/>
      <c r="AE71" s="681"/>
      <c r="AF71" s="681"/>
      <c r="AG71" s="681"/>
      <c r="AH71" s="681"/>
      <c r="AI71" s="681"/>
      <c r="AJ71" s="681"/>
      <c r="AK71" s="681"/>
      <c r="AL71" s="681"/>
      <c r="AM71" s="681"/>
      <c r="AN71" s="681"/>
      <c r="AO71" s="681"/>
      <c r="AP71" s="681"/>
      <c r="AQ71" s="681"/>
      <c r="AR71" s="681"/>
      <c r="AS71" s="681"/>
      <c r="AT71" s="1630"/>
      <c r="AU71" s="1631"/>
      <c r="AV71" s="1631"/>
      <c r="AW71" s="1631"/>
      <c r="AX71" s="1631"/>
      <c r="AY71" s="1631"/>
      <c r="AZ71" s="1631"/>
      <c r="BA71" s="1631"/>
      <c r="BB71" s="1631"/>
      <c r="BC71" s="1640"/>
      <c r="BD71" s="697"/>
      <c r="BE71" s="697"/>
      <c r="BF71" s="697"/>
      <c r="BG71" s="743"/>
      <c r="BH71" s="1644"/>
      <c r="BI71" s="1644"/>
      <c r="BJ71" s="1644"/>
      <c r="BK71" s="1645"/>
      <c r="BL71" s="1645"/>
      <c r="BM71" s="1645"/>
      <c r="BN71" s="1646"/>
      <c r="BO71" s="1646"/>
      <c r="BP71" s="1646"/>
      <c r="BQ71" s="1646"/>
      <c r="BR71" s="1646"/>
      <c r="BS71" s="743"/>
      <c r="BT71" s="743"/>
      <c r="BU71" s="759"/>
    </row>
    <row r="72" spans="1:73" ht="11.45" customHeight="1" x14ac:dyDescent="0.15">
      <c r="A72" s="687"/>
      <c r="B72" s="681"/>
      <c r="C72" s="681"/>
      <c r="D72" s="681"/>
      <c r="E72" s="681"/>
      <c r="F72" s="681"/>
      <c r="G72" s="681"/>
      <c r="H72" s="681"/>
      <c r="I72" s="681"/>
      <c r="J72" s="681"/>
      <c r="K72" s="681"/>
      <c r="L72" s="681"/>
      <c r="M72" s="681"/>
      <c r="N72" s="681"/>
      <c r="O72" s="681"/>
      <c r="P72" s="681"/>
      <c r="Q72" s="681"/>
      <c r="R72" s="681"/>
      <c r="S72" s="681"/>
      <c r="T72" s="681"/>
      <c r="U72" s="681"/>
      <c r="V72" s="681"/>
      <c r="W72" s="681"/>
      <c r="X72" s="681"/>
      <c r="Y72" s="681"/>
      <c r="Z72" s="681"/>
      <c r="AA72" s="681"/>
      <c r="AB72" s="681"/>
      <c r="AC72" s="681"/>
      <c r="AD72" s="681"/>
      <c r="AE72" s="681"/>
      <c r="AF72" s="681"/>
      <c r="AG72" s="681"/>
      <c r="AH72" s="681"/>
      <c r="AI72" s="681"/>
      <c r="AJ72" s="681"/>
      <c r="AK72" s="681"/>
      <c r="AL72" s="681"/>
      <c r="AM72" s="681"/>
      <c r="AN72" s="681"/>
      <c r="AO72" s="681"/>
      <c r="AP72" s="681"/>
      <c r="AQ72" s="681"/>
      <c r="AR72" s="681"/>
      <c r="AS72" s="681"/>
      <c r="AT72" s="1630"/>
      <c r="AU72" s="1631"/>
      <c r="AV72" s="1631"/>
      <c r="AW72" s="1631"/>
      <c r="AX72" s="1631"/>
      <c r="AY72" s="1631"/>
      <c r="AZ72" s="1631"/>
      <c r="BA72" s="1631"/>
      <c r="BB72" s="1631"/>
      <c r="BC72" s="1640"/>
      <c r="BD72" s="697"/>
      <c r="BE72" s="697"/>
      <c r="BF72" s="697"/>
      <c r="BG72" s="743"/>
      <c r="BH72" s="743"/>
      <c r="BI72" s="743"/>
      <c r="BJ72" s="743"/>
      <c r="BK72" s="743"/>
      <c r="BL72" s="743"/>
      <c r="BM72" s="743"/>
      <c r="BN72" s="743"/>
      <c r="BO72" s="743"/>
      <c r="BP72" s="743"/>
      <c r="BQ72" s="743"/>
      <c r="BR72" s="743"/>
      <c r="BS72" s="743"/>
      <c r="BT72" s="743"/>
      <c r="BU72" s="759"/>
    </row>
    <row r="73" spans="1:73" ht="12.95" customHeight="1" x14ac:dyDescent="0.15">
      <c r="A73" s="687"/>
      <c r="B73" s="681"/>
      <c r="C73" s="681"/>
      <c r="D73" s="681"/>
      <c r="E73" s="681"/>
      <c r="F73" s="681"/>
      <c r="G73" s="681"/>
      <c r="H73" s="681"/>
      <c r="I73" s="681"/>
      <c r="J73" s="681"/>
      <c r="K73" s="681"/>
      <c r="L73" s="681"/>
      <c r="M73" s="681"/>
      <c r="N73" s="681"/>
      <c r="O73" s="681"/>
      <c r="P73" s="681"/>
      <c r="Q73" s="681"/>
      <c r="R73" s="681"/>
      <c r="S73" s="681"/>
      <c r="T73" s="681"/>
      <c r="U73" s="681"/>
      <c r="V73" s="681"/>
      <c r="W73" s="681"/>
      <c r="X73" s="681"/>
      <c r="Y73" s="681"/>
      <c r="Z73" s="681"/>
      <c r="AA73" s="681"/>
      <c r="AB73" s="681"/>
      <c r="AC73" s="681"/>
      <c r="AD73" s="681"/>
      <c r="AE73" s="681"/>
      <c r="AF73" s="681"/>
      <c r="AG73" s="681"/>
      <c r="AH73" s="681"/>
      <c r="AI73" s="681"/>
      <c r="AJ73" s="681"/>
      <c r="AK73" s="681"/>
      <c r="AL73" s="681"/>
      <c r="AM73" s="681"/>
      <c r="AN73" s="681"/>
      <c r="AO73" s="681"/>
      <c r="AP73" s="681"/>
      <c r="AQ73" s="681"/>
      <c r="AR73" s="681"/>
      <c r="AS73" s="681"/>
      <c r="AT73" s="1630"/>
      <c r="AU73" s="1631"/>
      <c r="AV73" s="1631"/>
      <c r="AW73" s="1631"/>
      <c r="AX73" s="1631"/>
      <c r="AY73" s="1631"/>
      <c r="AZ73" s="1631"/>
      <c r="BA73" s="1631"/>
      <c r="BB73" s="1631"/>
      <c r="BC73" s="1640"/>
      <c r="BD73" s="697"/>
      <c r="BE73" s="697"/>
      <c r="BF73" s="697"/>
      <c r="BG73" s="743"/>
      <c r="BH73" s="743"/>
      <c r="BI73" s="743"/>
      <c r="BJ73" s="743"/>
      <c r="BK73" s="743"/>
      <c r="BL73" s="743"/>
      <c r="BM73" s="743"/>
      <c r="BN73" s="743"/>
      <c r="BO73" s="743"/>
      <c r="BP73" s="743"/>
      <c r="BQ73" s="743"/>
      <c r="BR73" s="743"/>
      <c r="BS73" s="743"/>
      <c r="BT73" s="743"/>
      <c r="BU73" s="759"/>
    </row>
    <row r="74" spans="1:73" ht="12.95" customHeight="1" x14ac:dyDescent="0.15">
      <c r="A74" s="687"/>
      <c r="B74" s="681"/>
      <c r="C74" s="681"/>
      <c r="D74" s="681"/>
      <c r="E74" s="681"/>
      <c r="F74" s="681"/>
      <c r="G74" s="681"/>
      <c r="H74" s="681"/>
      <c r="I74" s="681"/>
      <c r="J74" s="681"/>
      <c r="K74" s="681"/>
      <c r="L74" s="681"/>
      <c r="M74" s="681"/>
      <c r="N74" s="681"/>
      <c r="O74" s="681"/>
      <c r="P74" s="681"/>
      <c r="Q74" s="681"/>
      <c r="R74" s="681"/>
      <c r="S74" s="681"/>
      <c r="T74" s="681"/>
      <c r="U74" s="681"/>
      <c r="V74" s="681"/>
      <c r="W74" s="681"/>
      <c r="X74" s="681"/>
      <c r="Y74" s="681"/>
      <c r="Z74" s="681"/>
      <c r="AA74" s="681"/>
      <c r="AB74" s="681"/>
      <c r="AC74" s="681"/>
      <c r="AD74" s="681"/>
      <c r="AE74" s="681"/>
      <c r="AF74" s="681"/>
      <c r="AG74" s="681"/>
      <c r="AH74" s="681"/>
      <c r="AI74" s="681"/>
      <c r="AJ74" s="681"/>
      <c r="AK74" s="681"/>
      <c r="AL74" s="681"/>
      <c r="AM74" s="681"/>
      <c r="AN74" s="681"/>
      <c r="AO74" s="681"/>
      <c r="AP74" s="681"/>
      <c r="AQ74" s="681"/>
      <c r="AR74" s="681"/>
      <c r="AS74" s="681"/>
      <c r="AT74" s="1630"/>
      <c r="AU74" s="1631"/>
      <c r="AV74" s="1631"/>
      <c r="AW74" s="1631"/>
      <c r="AX74" s="1631"/>
      <c r="AY74" s="1631"/>
      <c r="AZ74" s="1631"/>
      <c r="BA74" s="1631"/>
      <c r="BB74" s="1631"/>
      <c r="BC74" s="1640"/>
      <c r="BD74" s="697"/>
      <c r="BE74" s="697"/>
      <c r="BF74" s="697"/>
      <c r="BG74" s="743"/>
      <c r="BH74" s="1631"/>
      <c r="BI74" s="1631"/>
      <c r="BJ74" s="1631"/>
      <c r="BK74" s="1631"/>
      <c r="BL74" s="1631"/>
      <c r="BM74" s="1631"/>
      <c r="BN74" s="1631"/>
      <c r="BO74" s="1631"/>
      <c r="BP74" s="1631"/>
      <c r="BQ74" s="1631"/>
      <c r="BR74" s="1631"/>
      <c r="BS74" s="743"/>
      <c r="BT74" s="743"/>
      <c r="BU74" s="759"/>
    </row>
    <row r="75" spans="1:73" ht="12.95" customHeight="1" x14ac:dyDescent="0.15">
      <c r="A75" s="687" t="s">
        <v>573</v>
      </c>
      <c r="B75" s="681"/>
      <c r="C75" s="681"/>
      <c r="D75" s="681"/>
      <c r="E75" s="681"/>
      <c r="F75" s="681"/>
      <c r="G75" s="681"/>
      <c r="H75" s="681"/>
      <c r="I75" s="681"/>
      <c r="J75" s="681"/>
      <c r="K75" s="681"/>
      <c r="L75" s="681"/>
      <c r="M75" s="681"/>
      <c r="N75" s="681"/>
      <c r="O75" s="681"/>
      <c r="P75" s="681"/>
      <c r="Q75" s="681"/>
      <c r="R75" s="681"/>
      <c r="S75" s="681"/>
      <c r="T75" s="681"/>
      <c r="U75" s="681"/>
      <c r="V75" s="681"/>
      <c r="W75" s="681"/>
      <c r="X75" s="681"/>
      <c r="Y75" s="681"/>
      <c r="Z75" s="681"/>
      <c r="AA75" s="681"/>
      <c r="AB75" s="681"/>
      <c r="AC75" s="681"/>
      <c r="AD75" s="681"/>
      <c r="AE75" s="681"/>
      <c r="AF75" s="681"/>
      <c r="AG75" s="681"/>
      <c r="AH75" s="681"/>
      <c r="AI75" s="681"/>
      <c r="AJ75" s="681"/>
      <c r="AK75" s="681"/>
      <c r="AL75" s="681"/>
      <c r="AM75" s="681"/>
      <c r="AN75" s="681"/>
      <c r="AO75" s="681"/>
      <c r="AP75" s="681"/>
      <c r="AQ75" s="681"/>
      <c r="AR75" s="681"/>
      <c r="AS75" s="681"/>
      <c r="AT75" s="1630"/>
      <c r="AU75" s="1631"/>
      <c r="AV75" s="1631"/>
      <c r="AW75" s="1631"/>
      <c r="AX75" s="1631"/>
      <c r="AY75" s="1631"/>
      <c r="AZ75" s="1631"/>
      <c r="BA75" s="1631"/>
      <c r="BB75" s="1631"/>
      <c r="BC75" s="1640"/>
      <c r="BD75" s="697"/>
      <c r="BE75" s="697"/>
      <c r="BF75" s="1631" t="s">
        <v>574</v>
      </c>
      <c r="BG75" s="1631"/>
      <c r="BH75" s="1631"/>
      <c r="BI75" s="1631"/>
      <c r="BJ75" s="1631"/>
      <c r="BK75" s="1631"/>
      <c r="BL75" s="1631"/>
      <c r="BM75" s="1631"/>
      <c r="BN75" s="1631"/>
      <c r="BO75" s="1631"/>
      <c r="BP75" s="1631"/>
      <c r="BQ75" s="1631"/>
      <c r="BR75" s="1631"/>
      <c r="BS75" s="1631"/>
      <c r="BT75" s="1631"/>
      <c r="BU75" s="1640"/>
    </row>
    <row r="76" spans="1:73" ht="13.5" customHeight="1" thickBot="1" x14ac:dyDescent="0.2">
      <c r="A76" s="745" t="s">
        <v>575</v>
      </c>
      <c r="B76" s="746"/>
      <c r="C76" s="746"/>
      <c r="D76" s="746"/>
      <c r="E76" s="746"/>
      <c r="F76" s="746"/>
      <c r="G76" s="746"/>
      <c r="H76" s="746"/>
      <c r="I76" s="746"/>
      <c r="J76" s="746"/>
      <c r="K76" s="746"/>
      <c r="L76" s="746"/>
      <c r="M76" s="746"/>
      <c r="N76" s="746"/>
      <c r="O76" s="746"/>
      <c r="P76" s="746"/>
      <c r="Q76" s="746"/>
      <c r="R76" s="746"/>
      <c r="S76" s="746"/>
      <c r="T76" s="746"/>
      <c r="U76" s="746"/>
      <c r="V76" s="746"/>
      <c r="W76" s="746"/>
      <c r="X76" s="746"/>
      <c r="Y76" s="746"/>
      <c r="Z76" s="746"/>
      <c r="AA76" s="746"/>
      <c r="AB76" s="746"/>
      <c r="AC76" s="746"/>
      <c r="AD76" s="746"/>
      <c r="AE76" s="746"/>
      <c r="AF76" s="746"/>
      <c r="AG76" s="746"/>
      <c r="AH76" s="746"/>
      <c r="AI76" s="746"/>
      <c r="AJ76" s="746"/>
      <c r="AK76" s="746"/>
      <c r="AL76" s="746"/>
      <c r="AM76" s="746"/>
      <c r="AN76" s="746"/>
      <c r="AO76" s="746"/>
      <c r="AP76" s="746"/>
      <c r="AQ76" s="746"/>
      <c r="AR76" s="746"/>
      <c r="AS76" s="746"/>
      <c r="AT76" s="1641"/>
      <c r="AU76" s="1642"/>
      <c r="AV76" s="1642"/>
      <c r="AW76" s="1642"/>
      <c r="AX76" s="1642"/>
      <c r="AY76" s="1642"/>
      <c r="AZ76" s="1642"/>
      <c r="BA76" s="1642"/>
      <c r="BB76" s="1642"/>
      <c r="BC76" s="1643"/>
      <c r="BD76" s="760"/>
      <c r="BE76" s="760"/>
      <c r="BF76" s="760"/>
      <c r="BG76" s="761"/>
      <c r="BH76" s="761"/>
      <c r="BI76" s="761"/>
      <c r="BJ76" s="761"/>
      <c r="BK76" s="761"/>
      <c r="BL76" s="761"/>
      <c r="BM76" s="761"/>
      <c r="BN76" s="761"/>
      <c r="BO76" s="761"/>
      <c r="BP76" s="761"/>
      <c r="BQ76" s="761"/>
      <c r="BR76" s="761"/>
      <c r="BS76" s="761"/>
      <c r="BT76" s="761"/>
      <c r="BU76" s="762"/>
    </row>
  </sheetData>
  <sheetProtection algorithmName="SHA-512" hashValue="kcYZrmHDtR3b2hLXAMzhf3dG/V0TKNYgg9rJfn2Kvre0P0kFPuhK9pGx+kwiGJWxgyQ1knf78WkV2+dS6x1k1w==" saltValue="4Rz4malLvDWvYZzh5vFmRA==" spinCount="100000" sheet="1" formatColumns="0" formatRows="0" insertColumns="0" insertRows="0" deleteColumns="0" deleteRows="0"/>
  <mergeCells count="37">
    <mergeCell ref="J18:J19"/>
    <mergeCell ref="AS15:BH15"/>
    <mergeCell ref="AS18:BH19"/>
    <mergeCell ref="AS20:BH20"/>
    <mergeCell ref="AS21:BH21"/>
    <mergeCell ref="K15:AR15"/>
    <mergeCell ref="K18:AR18"/>
    <mergeCell ref="K20:AR20"/>
    <mergeCell ref="K21:AR21"/>
    <mergeCell ref="AS17:BH17"/>
    <mergeCell ref="K17:AR17"/>
    <mergeCell ref="V19:AB19"/>
    <mergeCell ref="K19:U19"/>
    <mergeCell ref="K16:AR16"/>
    <mergeCell ref="AS16:BH16"/>
    <mergeCell ref="K22:AR22"/>
    <mergeCell ref="AS22:BH22"/>
    <mergeCell ref="BI50:BK50"/>
    <mergeCell ref="BI48:BK49"/>
    <mergeCell ref="BI47:BK47"/>
    <mergeCell ref="AT69:BC76"/>
    <mergeCell ref="BD69:BU69"/>
    <mergeCell ref="BH70:BJ71"/>
    <mergeCell ref="BK70:BM71"/>
    <mergeCell ref="BN70:BR71"/>
    <mergeCell ref="BH74:BR74"/>
    <mergeCell ref="BF75:BU75"/>
    <mergeCell ref="BR1:BU1"/>
    <mergeCell ref="A7:BT7"/>
    <mergeCell ref="A8:BT8"/>
    <mergeCell ref="A9:BT9"/>
    <mergeCell ref="BO6:BT6"/>
    <mergeCell ref="BI6:BN6"/>
    <mergeCell ref="AL1:AM1"/>
    <mergeCell ref="BI5:BT5"/>
    <mergeCell ref="A1:E1"/>
    <mergeCell ref="F1:L1"/>
  </mergeCells>
  <phoneticPr fontId="2"/>
  <conditionalFormatting sqref="AS18">
    <cfRule type="cellIs" dxfId="13" priority="19" operator="equal">
      <formula>"確認して✓をご選択ください"</formula>
    </cfRule>
    <cfRule type="containsBlanks" dxfId="12" priority="20">
      <formula>LEN(TRIM(AS18))=0</formula>
    </cfRule>
  </conditionalFormatting>
  <conditionalFormatting sqref="AS15:BD17">
    <cfRule type="cellIs" dxfId="11" priority="29" operator="equal">
      <formula>"確認して✓をご選択ください"</formula>
    </cfRule>
    <cfRule type="containsBlanks" dxfId="10" priority="1852">
      <formula>LEN(TRIM(AS15))=0</formula>
    </cfRule>
  </conditionalFormatting>
  <conditionalFormatting sqref="AS20:BH22">
    <cfRule type="cellIs" dxfId="9" priority="1" operator="equal">
      <formula>"確認して✓をご選択ください"</formula>
    </cfRule>
    <cfRule type="containsBlanks" dxfId="8" priority="2">
      <formula>LEN(TRIM(AS20))=0</formula>
    </cfRule>
  </conditionalFormatting>
  <dataValidations count="2">
    <dataValidation type="list" allowBlank="1" showInputMessage="1" showErrorMessage="1" sqref="AV20:BD22 AX15:BD17" xr:uid="{CB4AD9BD-1588-4A9F-AAD8-DB9801F943E4}">
      <formula1>#REF!</formula1>
    </dataValidation>
    <dataValidation type="list" allowBlank="1" showInputMessage="1" showErrorMessage="1" sqref="AS20:AU22 AS18:BH19 AS15:AW17" xr:uid="{2B6A5716-5339-4569-B1E9-760F21582BE4}">
      <formula1>"確認して✓をご選択ください,✓"</formula1>
    </dataValidation>
  </dataValidations>
  <hyperlinks>
    <hyperlink ref="BR1:BU1" location="おわりに!Print_Area" display="おわりに＞" xr:uid="{48E87136-8640-40DC-B244-644308D61286}"/>
    <hyperlink ref="A1:B1" location="入力シート!Print_Area" display="＜入力シートへ" xr:uid="{92011E00-A5F1-4432-BA79-0E4216C190B4}"/>
    <hyperlink ref="A1" location="はじめに!A1" display="＜はじめにへ" xr:uid="{D316BD71-9BDA-4CBD-B6D1-7F1713B761A3}"/>
    <hyperlink ref="A1:C1" location="入力シート!A1" display="＜入力シートへ" xr:uid="{A27E3F47-C4DB-4E52-A895-12C113FC1202}"/>
  </hyperlinks>
  <pageMargins left="0.74803149606299213" right="0.27559055118110237" top="0.27559055118110237" bottom="0.31496062992125984" header="0.19685039370078741" footer="0.19685039370078741"/>
  <pageSetup paperSize="9" scale="55"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AB61"/>
  <sheetViews>
    <sheetView showGridLines="0" view="pageBreakPreview" zoomScale="70" zoomScaleNormal="70" zoomScaleSheetLayoutView="70" zoomScalePageLayoutView="55" workbookViewId="0">
      <pane ySplit="1" topLeftCell="A2" activePane="bottomLeft" state="frozen"/>
      <selection sqref="A1:C1"/>
      <selection pane="bottomLeft" sqref="A1:C1"/>
    </sheetView>
  </sheetViews>
  <sheetFormatPr defaultColWidth="9" defaultRowHeight="13.5" x14ac:dyDescent="0.15"/>
  <cols>
    <col min="1" max="1" width="7.125" style="548" customWidth="1"/>
    <col min="2" max="2" width="13.125" style="548" customWidth="1"/>
    <col min="3" max="4" width="2.5" style="548" customWidth="1"/>
    <col min="5" max="11" width="10.875" style="548" customWidth="1"/>
    <col min="12" max="18" width="9" style="548"/>
    <col min="19" max="19" width="6.875" style="548" customWidth="1"/>
    <col min="20" max="20" width="2.625" style="548" customWidth="1"/>
    <col min="21" max="25" width="9" style="548"/>
    <col min="26" max="27" width="9" style="548" hidden="1" customWidth="1"/>
    <col min="28" max="28" width="10" style="548" hidden="1" customWidth="1"/>
    <col min="29" max="16384" width="9" style="548"/>
  </cols>
  <sheetData>
    <row r="1" spans="1:28" ht="20.100000000000001" customHeight="1" x14ac:dyDescent="0.15">
      <c r="A1" s="1636" t="s">
        <v>563</v>
      </c>
      <c r="B1" s="1636"/>
      <c r="C1" s="1636"/>
      <c r="D1" s="611"/>
      <c r="E1" s="611"/>
      <c r="G1" s="202" t="s">
        <v>601</v>
      </c>
      <c r="H1" s="750"/>
      <c r="I1" s="202"/>
      <c r="J1" s="680">
        <f>SUM(AB14:AB16)</f>
        <v>3</v>
      </c>
      <c r="K1" s="202" t="s">
        <v>1</v>
      </c>
      <c r="L1" s="507"/>
      <c r="M1" s="507"/>
      <c r="R1" s="1602" t="s">
        <v>339</v>
      </c>
      <c r="S1" s="1602"/>
      <c r="T1" s="1602"/>
    </row>
    <row r="2" spans="1:28" x14ac:dyDescent="0.15">
      <c r="A2" s="681"/>
      <c r="B2" s="681"/>
      <c r="C2" s="681"/>
      <c r="D2" s="681"/>
      <c r="E2" s="681"/>
      <c r="F2" s="681"/>
      <c r="G2" s="681"/>
      <c r="H2" s="681"/>
      <c r="I2" s="681"/>
      <c r="J2" s="681"/>
      <c r="K2" s="681"/>
      <c r="L2" s="681"/>
      <c r="M2" s="681"/>
      <c r="N2" s="681"/>
      <c r="O2" s="681"/>
      <c r="P2" s="681"/>
      <c r="Q2" s="681"/>
      <c r="R2" s="681"/>
      <c r="S2" s="681"/>
      <c r="T2" s="682" t="s">
        <v>576</v>
      </c>
    </row>
    <row r="3" spans="1:28" x14ac:dyDescent="0.15">
      <c r="A3" s="681"/>
      <c r="B3" s="681"/>
      <c r="C3" s="681"/>
      <c r="D3" s="681"/>
      <c r="E3" s="681"/>
      <c r="F3" s="681"/>
      <c r="G3" s="681"/>
      <c r="H3" s="681"/>
      <c r="I3" s="681"/>
      <c r="J3" s="681"/>
      <c r="K3" s="681"/>
      <c r="L3" s="681"/>
      <c r="M3" s="681"/>
      <c r="N3" s="681"/>
      <c r="O3" s="681"/>
      <c r="P3" s="681"/>
      <c r="Q3" s="681"/>
      <c r="R3" s="681"/>
      <c r="S3" s="681"/>
      <c r="T3" s="681"/>
    </row>
    <row r="4" spans="1:28" ht="14.25" thickBot="1" x14ac:dyDescent="0.2">
      <c r="A4" s="681"/>
      <c r="B4" s="681"/>
      <c r="C4" s="681"/>
      <c r="D4" s="681"/>
      <c r="E4" s="681"/>
      <c r="F4" s="681"/>
      <c r="G4" s="681"/>
      <c r="H4" s="681"/>
      <c r="I4" s="681"/>
      <c r="J4" s="681"/>
      <c r="K4" s="681"/>
      <c r="L4" s="681"/>
      <c r="M4" s="683" t="s">
        <v>512</v>
      </c>
      <c r="N4" s="681"/>
      <c r="O4" s="681"/>
      <c r="P4" s="681"/>
      <c r="Q4" s="681"/>
      <c r="R4" s="681"/>
      <c r="S4" s="681"/>
      <c r="T4" s="681"/>
    </row>
    <row r="5" spans="1:28" ht="18.75" customHeight="1" x14ac:dyDescent="0.15">
      <c r="A5" s="684"/>
      <c r="B5" s="685"/>
      <c r="C5" s="685"/>
      <c r="D5" s="685"/>
      <c r="E5" s="685"/>
      <c r="F5" s="685"/>
      <c r="G5" s="685"/>
      <c r="H5" s="685"/>
      <c r="I5" s="685"/>
      <c r="J5" s="685"/>
      <c r="K5" s="685"/>
      <c r="L5" s="685"/>
      <c r="M5" s="685"/>
      <c r="N5" s="710"/>
      <c r="O5" s="1603" t="str">
        <f>IF(入力シート!E10="","",入力シート!E10)</f>
        <v/>
      </c>
      <c r="P5" s="1603"/>
      <c r="Q5" s="1603"/>
      <c r="R5" s="1603"/>
      <c r="S5" s="1603"/>
      <c r="T5" s="686"/>
    </row>
    <row r="6" spans="1:28" ht="22.5" customHeight="1" x14ac:dyDescent="0.2">
      <c r="A6" s="687"/>
      <c r="B6" s="681"/>
      <c r="C6" s="681"/>
      <c r="D6" s="681"/>
      <c r="E6" s="681"/>
      <c r="F6" s="681"/>
      <c r="G6" s="681"/>
      <c r="H6" s="681"/>
      <c r="I6" s="681"/>
      <c r="J6" s="681"/>
      <c r="K6" s="681"/>
      <c r="L6" s="681"/>
      <c r="M6" s="681"/>
      <c r="N6" s="681"/>
      <c r="O6" s="688" t="s">
        <v>513</v>
      </c>
      <c r="P6" s="689"/>
      <c r="Q6" s="1604" t="str">
        <f>IF(入力シート!E19="","",入力シート!E19)</f>
        <v/>
      </c>
      <c r="R6" s="1604"/>
      <c r="S6" s="1604"/>
      <c r="T6" s="690"/>
    </row>
    <row r="7" spans="1:28" ht="14.25" x14ac:dyDescent="0.15">
      <c r="A7" s="1605" t="s">
        <v>577</v>
      </c>
      <c r="B7" s="1606"/>
      <c r="C7" s="1606"/>
      <c r="D7" s="1606"/>
      <c r="E7" s="1606"/>
      <c r="F7" s="1606"/>
      <c r="G7" s="1606"/>
      <c r="H7" s="1606"/>
      <c r="I7" s="1606"/>
      <c r="J7" s="1606"/>
      <c r="K7" s="1606"/>
      <c r="L7" s="1606"/>
      <c r="M7" s="1606"/>
      <c r="N7" s="1606"/>
      <c r="O7" s="1606"/>
      <c r="P7" s="1606"/>
      <c r="Q7" s="1606"/>
      <c r="R7" s="1606"/>
      <c r="S7" s="1606"/>
      <c r="T7" s="690"/>
    </row>
    <row r="8" spans="1:28" ht="14.25" x14ac:dyDescent="0.15">
      <c r="A8" s="692"/>
      <c r="B8" s="693"/>
      <c r="C8" s="693"/>
      <c r="D8" s="693"/>
      <c r="E8" s="693"/>
      <c r="F8" s="693"/>
      <c r="G8" s="693"/>
      <c r="H8" s="693"/>
      <c r="I8" s="693"/>
      <c r="J8" s="693"/>
      <c r="K8" s="693"/>
      <c r="L8" s="693"/>
      <c r="M8" s="693"/>
      <c r="N8" s="693"/>
      <c r="O8" s="693"/>
      <c r="P8" s="693"/>
      <c r="Q8" s="693"/>
      <c r="R8" s="693"/>
      <c r="S8" s="693"/>
      <c r="T8" s="690"/>
    </row>
    <row r="9" spans="1:28" ht="16.5" x14ac:dyDescent="0.15">
      <c r="A9" s="730"/>
      <c r="B9" s="697"/>
      <c r="C9" s="697"/>
      <c r="D9" s="696" t="s">
        <v>578</v>
      </c>
      <c r="E9" s="681"/>
      <c r="F9" s="697"/>
      <c r="G9" s="697"/>
      <c r="H9" s="697"/>
      <c r="I9" s="697"/>
      <c r="J9" s="697"/>
      <c r="K9" s="697"/>
      <c r="L9" s="697"/>
      <c r="M9" s="697"/>
      <c r="N9" s="697"/>
      <c r="O9" s="697"/>
      <c r="P9" s="697"/>
      <c r="Q9" s="697"/>
      <c r="R9" s="697"/>
      <c r="S9" s="697"/>
      <c r="T9" s="690"/>
      <c r="Z9" s="713" t="s">
        <v>236</v>
      </c>
      <c r="AA9" s="713" t="s">
        <v>579</v>
      </c>
      <c r="AB9" s="713" t="s">
        <v>286</v>
      </c>
    </row>
    <row r="10" spans="1:28" ht="16.5" x14ac:dyDescent="0.15">
      <c r="A10" s="730"/>
      <c r="B10" s="697"/>
      <c r="C10" s="697"/>
      <c r="D10" s="712" t="s">
        <v>766</v>
      </c>
      <c r="E10" s="681"/>
      <c r="F10" s="697"/>
      <c r="G10" s="697"/>
      <c r="H10" s="697"/>
      <c r="I10" s="697"/>
      <c r="J10" s="697"/>
      <c r="K10" s="697"/>
      <c r="L10" s="697"/>
      <c r="M10" s="697"/>
      <c r="N10" s="697"/>
      <c r="O10" s="697"/>
      <c r="P10" s="697"/>
      <c r="Q10" s="697"/>
      <c r="R10" s="697"/>
      <c r="S10" s="697"/>
      <c r="T10" s="690"/>
      <c r="Z10" s="713"/>
      <c r="AA10" s="713"/>
      <c r="AB10" s="713"/>
    </row>
    <row r="11" spans="1:28" ht="16.5" x14ac:dyDescent="0.15">
      <c r="A11" s="730"/>
      <c r="B11" s="697"/>
      <c r="C11" s="697"/>
      <c r="D11" s="695" t="s">
        <v>604</v>
      </c>
      <c r="E11" s="681"/>
      <c r="F11" s="697"/>
      <c r="G11" s="697"/>
      <c r="H11" s="697"/>
      <c r="I11" s="697"/>
      <c r="J11" s="697"/>
      <c r="K11" s="697"/>
      <c r="L11" s="697"/>
      <c r="M11" s="697"/>
      <c r="N11" s="697"/>
      <c r="O11" s="697"/>
      <c r="P11" s="697"/>
      <c r="Q11" s="697"/>
      <c r="R11" s="697"/>
      <c r="S11" s="697"/>
      <c r="T11" s="690"/>
      <c r="Z11" s="713"/>
      <c r="AA11" s="713"/>
      <c r="AB11" s="713"/>
    </row>
    <row r="12" spans="1:28" ht="16.5" x14ac:dyDescent="0.15">
      <c r="A12" s="730"/>
      <c r="B12" s="697"/>
      <c r="C12" s="697"/>
      <c r="D12" s="696"/>
      <c r="E12" s="681"/>
      <c r="F12" s="697"/>
      <c r="G12" s="697"/>
      <c r="H12" s="697"/>
      <c r="I12" s="697"/>
      <c r="J12" s="697"/>
      <c r="K12" s="697"/>
      <c r="L12" s="697"/>
      <c r="M12" s="697"/>
      <c r="N12" s="697"/>
      <c r="O12" s="697"/>
      <c r="P12" s="697"/>
      <c r="Q12" s="697"/>
      <c r="R12" s="697"/>
      <c r="S12" s="697"/>
      <c r="T12" s="690"/>
      <c r="Z12" s="713"/>
      <c r="AA12" s="713"/>
      <c r="AB12" s="713"/>
    </row>
    <row r="13" spans="1:28" ht="20.25" thickBot="1" x14ac:dyDescent="0.2">
      <c r="A13" s="687"/>
      <c r="B13" s="681"/>
      <c r="C13" s="681"/>
      <c r="D13" s="695" t="s">
        <v>767</v>
      </c>
      <c r="E13" s="681"/>
      <c r="F13" s="681"/>
      <c r="G13" s="681"/>
      <c r="H13" s="681"/>
      <c r="I13" s="681"/>
      <c r="J13" s="681"/>
      <c r="K13" s="681"/>
      <c r="L13" s="697"/>
      <c r="M13" s="697"/>
      <c r="N13" s="697"/>
      <c r="O13" s="697"/>
      <c r="P13" s="681"/>
      <c r="Q13" s="681"/>
      <c r="R13" s="681"/>
      <c r="S13" s="681"/>
      <c r="T13" s="690"/>
    </row>
    <row r="14" spans="1:28" ht="15.6" customHeight="1" x14ac:dyDescent="0.15">
      <c r="A14" s="687"/>
      <c r="D14" s="716">
        <v>1</v>
      </c>
      <c r="E14" s="822" t="s">
        <v>739</v>
      </c>
      <c r="F14" s="823"/>
      <c r="G14" s="823"/>
      <c r="H14" s="823"/>
      <c r="I14" s="823"/>
      <c r="J14" s="823"/>
      <c r="K14" s="823"/>
      <c r="L14" s="826"/>
      <c r="M14" s="827"/>
      <c r="N14" s="1669" t="s">
        <v>754</v>
      </c>
      <c r="O14" s="1670"/>
      <c r="P14" s="1670"/>
      <c r="Q14" s="1671"/>
      <c r="R14" s="681"/>
      <c r="S14" s="681"/>
      <c r="T14" s="690"/>
      <c r="Z14" s="548">
        <v>1</v>
      </c>
      <c r="AA14" s="548">
        <f>IF(OR(N14="",N14="確認して✓をご選択ください"),0,1)</f>
        <v>0</v>
      </c>
      <c r="AB14" s="548">
        <f>Z14-AA14</f>
        <v>1</v>
      </c>
    </row>
    <row r="15" spans="1:28" ht="15.6" customHeight="1" x14ac:dyDescent="0.15">
      <c r="A15" s="687"/>
      <c r="D15" s="717">
        <v>2</v>
      </c>
      <c r="E15" s="824" t="s">
        <v>580</v>
      </c>
      <c r="F15" s="825"/>
      <c r="G15" s="825"/>
      <c r="H15" s="825"/>
      <c r="I15" s="825"/>
      <c r="J15" s="825"/>
      <c r="K15" s="825"/>
      <c r="L15" s="828"/>
      <c r="M15" s="829"/>
      <c r="N15" s="1672" t="s">
        <v>754</v>
      </c>
      <c r="O15" s="1673"/>
      <c r="P15" s="1673"/>
      <c r="Q15" s="1674"/>
      <c r="R15" s="681"/>
      <c r="S15" s="681"/>
      <c r="T15" s="690"/>
      <c r="Z15" s="548">
        <v>1</v>
      </c>
      <c r="AA15" s="548">
        <f>IF(OR(N15="",N15="確認して✓をご選択ください"),0,1)</f>
        <v>0</v>
      </c>
      <c r="AB15" s="548">
        <f>Z15-AA15</f>
        <v>1</v>
      </c>
    </row>
    <row r="16" spans="1:28" ht="15.6" customHeight="1" thickBot="1" x14ac:dyDescent="0.2">
      <c r="A16" s="687"/>
      <c r="D16" s="718">
        <v>3</v>
      </c>
      <c r="E16" s="820" t="s">
        <v>716</v>
      </c>
      <c r="F16" s="821"/>
      <c r="G16" s="821"/>
      <c r="H16" s="821"/>
      <c r="I16" s="821"/>
      <c r="J16" s="821"/>
      <c r="K16" s="821"/>
      <c r="L16" s="831"/>
      <c r="M16" s="830"/>
      <c r="N16" s="1675" t="s">
        <v>754</v>
      </c>
      <c r="O16" s="1676"/>
      <c r="P16" s="1676"/>
      <c r="Q16" s="1677"/>
      <c r="R16" s="681"/>
      <c r="S16" s="681"/>
      <c r="T16" s="690"/>
      <c r="Z16" s="548">
        <v>1</v>
      </c>
      <c r="AA16" s="548">
        <f>IF(OR(N16="",N16="確認して✓をご選択ください"),0,1)</f>
        <v>0</v>
      </c>
      <c r="AB16" s="548">
        <f>Z16-AA16</f>
        <v>1</v>
      </c>
    </row>
    <row r="17" spans="1:20" x14ac:dyDescent="0.15">
      <c r="A17" s="687"/>
      <c r="B17" s="681"/>
      <c r="C17" s="681"/>
      <c r="D17" s="681"/>
      <c r="E17" s="681"/>
      <c r="F17" s="681"/>
      <c r="G17" s="681"/>
      <c r="H17" s="681"/>
      <c r="I17" s="681"/>
      <c r="J17" s="681"/>
      <c r="K17" s="681"/>
      <c r="L17" s="681"/>
      <c r="M17" s="681"/>
      <c r="N17" s="681"/>
      <c r="O17" s="681"/>
      <c r="P17" s="681"/>
      <c r="Q17" s="681"/>
      <c r="R17" s="681"/>
      <c r="S17" s="681"/>
      <c r="T17" s="690"/>
    </row>
    <row r="18" spans="1:20" x14ac:dyDescent="0.15">
      <c r="A18" s="687"/>
      <c r="B18" s="681" t="s">
        <v>571</v>
      </c>
      <c r="C18" s="681"/>
      <c r="D18" s="681"/>
      <c r="E18" s="681"/>
      <c r="F18" s="681"/>
      <c r="G18" s="681"/>
      <c r="H18" s="681"/>
      <c r="I18" s="681"/>
      <c r="J18" s="681"/>
      <c r="K18" s="681"/>
      <c r="L18" s="681"/>
      <c r="M18" s="681"/>
      <c r="N18" s="681"/>
      <c r="O18" s="681"/>
      <c r="P18" s="681"/>
      <c r="Q18" s="681"/>
      <c r="R18" s="681"/>
      <c r="S18" s="681"/>
      <c r="T18" s="690"/>
    </row>
    <row r="19" spans="1:20" x14ac:dyDescent="0.15">
      <c r="A19" s="687"/>
      <c r="B19" s="732"/>
      <c r="C19" s="733"/>
      <c r="D19" s="733"/>
      <c r="E19" s="733"/>
      <c r="F19" s="733"/>
      <c r="G19" s="733"/>
      <c r="H19" s="733"/>
      <c r="I19" s="733"/>
      <c r="J19" s="733"/>
      <c r="K19" s="733"/>
      <c r="L19" s="733"/>
      <c r="M19" s="733"/>
      <c r="N19" s="733"/>
      <c r="O19" s="733"/>
      <c r="P19" s="733"/>
      <c r="Q19" s="733"/>
      <c r="R19" s="734"/>
      <c r="S19" s="681"/>
      <c r="T19" s="690"/>
    </row>
    <row r="20" spans="1:20" x14ac:dyDescent="0.15">
      <c r="A20" s="687"/>
      <c r="B20" s="735"/>
      <c r="C20" s="681"/>
      <c r="D20" s="681"/>
      <c r="E20" s="681"/>
      <c r="F20" s="681"/>
      <c r="G20" s="681"/>
      <c r="H20" s="681"/>
      <c r="I20" s="681"/>
      <c r="J20" s="681"/>
      <c r="K20" s="681"/>
      <c r="L20" s="681"/>
      <c r="M20" s="681"/>
      <c r="N20" s="681"/>
      <c r="O20" s="681"/>
      <c r="P20" s="681"/>
      <c r="Q20" s="681"/>
      <c r="R20" s="736"/>
      <c r="S20" s="681"/>
      <c r="T20" s="690"/>
    </row>
    <row r="21" spans="1:20" x14ac:dyDescent="0.15">
      <c r="A21" s="687"/>
      <c r="B21" s="735"/>
      <c r="C21" s="681"/>
      <c r="D21" s="681"/>
      <c r="E21" s="681"/>
      <c r="F21" s="681"/>
      <c r="G21" s="681"/>
      <c r="H21" s="681"/>
      <c r="I21" s="681"/>
      <c r="J21" s="681"/>
      <c r="K21" s="681"/>
      <c r="L21" s="681"/>
      <c r="M21" s="681"/>
      <c r="N21" s="681"/>
      <c r="O21" s="681"/>
      <c r="P21" s="681"/>
      <c r="Q21" s="681"/>
      <c r="R21" s="736"/>
      <c r="S21" s="681"/>
      <c r="T21" s="690"/>
    </row>
    <row r="22" spans="1:20" x14ac:dyDescent="0.15">
      <c r="A22" s="687"/>
      <c r="B22" s="735"/>
      <c r="C22" s="681"/>
      <c r="D22" s="681"/>
      <c r="E22" s="681"/>
      <c r="F22" s="681"/>
      <c r="G22" s="681"/>
      <c r="H22" s="681"/>
      <c r="I22" s="681"/>
      <c r="J22" s="681"/>
      <c r="K22" s="681"/>
      <c r="L22" s="681"/>
      <c r="M22" s="681"/>
      <c r="N22" s="681"/>
      <c r="O22" s="681"/>
      <c r="P22" s="681"/>
      <c r="Q22" s="681"/>
      <c r="R22" s="736"/>
      <c r="S22" s="681"/>
      <c r="T22" s="690"/>
    </row>
    <row r="23" spans="1:20" x14ac:dyDescent="0.15">
      <c r="A23" s="687"/>
      <c r="B23" s="735"/>
      <c r="C23" s="681"/>
      <c r="D23" s="681"/>
      <c r="E23" s="681"/>
      <c r="F23" s="681"/>
      <c r="G23" s="681"/>
      <c r="H23" s="681"/>
      <c r="I23" s="681"/>
      <c r="J23" s="681"/>
      <c r="K23" s="681"/>
      <c r="L23" s="681"/>
      <c r="M23" s="681"/>
      <c r="N23" s="681"/>
      <c r="O23" s="681"/>
      <c r="P23" s="681"/>
      <c r="Q23" s="681"/>
      <c r="R23" s="736"/>
      <c r="S23" s="681"/>
      <c r="T23" s="690"/>
    </row>
    <row r="24" spans="1:20" x14ac:dyDescent="0.15">
      <c r="A24" s="687"/>
      <c r="B24" s="735"/>
      <c r="C24" s="681"/>
      <c r="D24" s="681"/>
      <c r="E24" s="681"/>
      <c r="F24" s="681"/>
      <c r="G24" s="681"/>
      <c r="H24" s="681"/>
      <c r="I24" s="681"/>
      <c r="J24" s="681"/>
      <c r="K24" s="681"/>
      <c r="L24" s="681"/>
      <c r="M24" s="681"/>
      <c r="N24" s="681"/>
      <c r="O24" s="681"/>
      <c r="P24" s="681"/>
      <c r="Q24" s="681"/>
      <c r="R24" s="736"/>
      <c r="S24" s="681"/>
      <c r="T24" s="690"/>
    </row>
    <row r="25" spans="1:20" x14ac:dyDescent="0.15">
      <c r="A25" s="687"/>
      <c r="B25" s="735"/>
      <c r="C25" s="681"/>
      <c r="D25" s="681"/>
      <c r="E25" s="681"/>
      <c r="F25" s="681"/>
      <c r="G25" s="681"/>
      <c r="H25" s="681"/>
      <c r="I25" s="681"/>
      <c r="J25" s="681"/>
      <c r="K25" s="681"/>
      <c r="L25" s="681"/>
      <c r="M25" s="681"/>
      <c r="N25" s="681"/>
      <c r="O25" s="681"/>
      <c r="P25" s="681"/>
      <c r="Q25" s="681"/>
      <c r="R25" s="736"/>
      <c r="S25" s="681"/>
      <c r="T25" s="690"/>
    </row>
    <row r="26" spans="1:20" x14ac:dyDescent="0.15">
      <c r="A26" s="687"/>
      <c r="B26" s="735"/>
      <c r="C26" s="681"/>
      <c r="D26" s="681"/>
      <c r="E26" s="681"/>
      <c r="F26" s="681"/>
      <c r="G26" s="681"/>
      <c r="H26" s="681"/>
      <c r="I26" s="681"/>
      <c r="J26" s="681"/>
      <c r="K26" s="681"/>
      <c r="L26" s="681"/>
      <c r="M26" s="681"/>
      <c r="N26" s="681"/>
      <c r="O26" s="681"/>
      <c r="P26" s="681"/>
      <c r="Q26" s="681"/>
      <c r="R26" s="736"/>
      <c r="S26" s="681"/>
      <c r="T26" s="690"/>
    </row>
    <row r="27" spans="1:20" x14ac:dyDescent="0.15">
      <c r="A27" s="687"/>
      <c r="B27" s="735"/>
      <c r="C27" s="681"/>
      <c r="D27" s="681"/>
      <c r="E27" s="681"/>
      <c r="F27" s="681"/>
      <c r="G27" s="681"/>
      <c r="H27" s="681"/>
      <c r="I27" s="681"/>
      <c r="J27" s="681"/>
      <c r="K27" s="681"/>
      <c r="L27" s="681"/>
      <c r="M27" s="681"/>
      <c r="N27" s="681"/>
      <c r="O27" s="681"/>
      <c r="P27" s="681"/>
      <c r="Q27" s="681"/>
      <c r="R27" s="736"/>
      <c r="S27" s="681"/>
      <c r="T27" s="690"/>
    </row>
    <row r="28" spans="1:20" x14ac:dyDescent="0.15">
      <c r="A28" s="687"/>
      <c r="B28" s="735"/>
      <c r="C28" s="681"/>
      <c r="D28" s="681"/>
      <c r="E28" s="681"/>
      <c r="F28" s="681"/>
      <c r="G28" s="681"/>
      <c r="H28" s="681"/>
      <c r="I28" s="681"/>
      <c r="J28" s="681"/>
      <c r="K28" s="681"/>
      <c r="L28" s="681"/>
      <c r="M28" s="681"/>
      <c r="N28" s="681"/>
      <c r="O28" s="681"/>
      <c r="P28" s="681"/>
      <c r="Q28" s="681"/>
      <c r="R28" s="736"/>
      <c r="S28" s="681"/>
      <c r="T28" s="690"/>
    </row>
    <row r="29" spans="1:20" x14ac:dyDescent="0.15">
      <c r="A29" s="687"/>
      <c r="B29" s="735"/>
      <c r="C29" s="681"/>
      <c r="D29" s="681"/>
      <c r="E29" s="681"/>
      <c r="F29" s="681"/>
      <c r="G29" s="681"/>
      <c r="H29" s="681"/>
      <c r="I29" s="681"/>
      <c r="J29" s="681"/>
      <c r="K29" s="681"/>
      <c r="L29" s="681"/>
      <c r="M29" s="681"/>
      <c r="N29" s="681"/>
      <c r="O29" s="681"/>
      <c r="P29" s="681"/>
      <c r="Q29" s="681"/>
      <c r="R29" s="736"/>
      <c r="S29" s="681"/>
      <c r="T29" s="690"/>
    </row>
    <row r="30" spans="1:20" x14ac:dyDescent="0.15">
      <c r="A30" s="687"/>
      <c r="B30" s="735"/>
      <c r="C30" s="681"/>
      <c r="D30" s="681"/>
      <c r="E30" s="681"/>
      <c r="F30" s="681"/>
      <c r="G30" s="681"/>
      <c r="H30" s="681"/>
      <c r="I30" s="681"/>
      <c r="J30" s="681"/>
      <c r="K30" s="681"/>
      <c r="L30" s="681"/>
      <c r="M30" s="681"/>
      <c r="N30" s="681"/>
      <c r="O30" s="681"/>
      <c r="P30" s="681"/>
      <c r="Q30" s="681"/>
      <c r="R30" s="736"/>
      <c r="S30" s="681"/>
      <c r="T30" s="690"/>
    </row>
    <row r="31" spans="1:20" x14ac:dyDescent="0.15">
      <c r="A31" s="687"/>
      <c r="B31" s="735"/>
      <c r="C31" s="681"/>
      <c r="D31" s="681"/>
      <c r="E31" s="681"/>
      <c r="F31" s="681"/>
      <c r="G31" s="681"/>
      <c r="H31" s="681"/>
      <c r="I31" s="681"/>
      <c r="J31" s="681"/>
      <c r="K31" s="681"/>
      <c r="L31" s="681"/>
      <c r="M31" s="681"/>
      <c r="N31" s="681"/>
      <c r="O31" s="681"/>
      <c r="P31" s="681"/>
      <c r="Q31" s="681"/>
      <c r="R31" s="736"/>
      <c r="S31" s="681"/>
      <c r="T31" s="690"/>
    </row>
    <row r="32" spans="1:20" x14ac:dyDescent="0.15">
      <c r="A32" s="687"/>
      <c r="B32" s="735"/>
      <c r="C32" s="681"/>
      <c r="D32" s="681"/>
      <c r="E32" s="681"/>
      <c r="F32" s="681"/>
      <c r="G32" s="681"/>
      <c r="H32" s="681"/>
      <c r="I32" s="681"/>
      <c r="J32" s="681"/>
      <c r="K32" s="681"/>
      <c r="L32" s="681"/>
      <c r="M32" s="681"/>
      <c r="N32" s="681"/>
      <c r="O32" s="681"/>
      <c r="P32" s="681"/>
      <c r="Q32" s="681"/>
      <c r="R32" s="736"/>
      <c r="S32" s="681"/>
      <c r="T32" s="690"/>
    </row>
    <row r="33" spans="1:20" x14ac:dyDescent="0.15">
      <c r="A33" s="687"/>
      <c r="B33" s="735"/>
      <c r="C33" s="681"/>
      <c r="D33" s="681"/>
      <c r="E33" s="681"/>
      <c r="F33" s="681"/>
      <c r="G33" s="681"/>
      <c r="H33" s="681"/>
      <c r="I33" s="681"/>
      <c r="J33" s="681"/>
      <c r="K33" s="681"/>
      <c r="L33" s="681"/>
      <c r="M33" s="681"/>
      <c r="N33" s="681"/>
      <c r="O33" s="681"/>
      <c r="P33" s="681"/>
      <c r="Q33" s="681"/>
      <c r="R33" s="736"/>
      <c r="S33" s="681"/>
      <c r="T33" s="690"/>
    </row>
    <row r="34" spans="1:20" x14ac:dyDescent="0.15">
      <c r="A34" s="687"/>
      <c r="B34" s="735"/>
      <c r="C34" s="681"/>
      <c r="D34" s="681"/>
      <c r="E34" s="681"/>
      <c r="F34" s="681"/>
      <c r="G34" s="681"/>
      <c r="H34" s="681"/>
      <c r="I34" s="681"/>
      <c r="J34" s="681"/>
      <c r="K34" s="681"/>
      <c r="L34" s="681"/>
      <c r="M34" s="681"/>
      <c r="N34" s="681"/>
      <c r="O34" s="681"/>
      <c r="P34" s="681"/>
      <c r="Q34" s="681"/>
      <c r="R34" s="736"/>
      <c r="S34" s="681"/>
      <c r="T34" s="690"/>
    </row>
    <row r="35" spans="1:20" x14ac:dyDescent="0.15">
      <c r="A35" s="687"/>
      <c r="B35" s="735"/>
      <c r="C35" s="681"/>
      <c r="D35" s="681"/>
      <c r="E35" s="681"/>
      <c r="F35" s="681"/>
      <c r="G35" s="681"/>
      <c r="H35" s="681"/>
      <c r="I35" s="681"/>
      <c r="J35" s="681"/>
      <c r="K35" s="681"/>
      <c r="L35" s="681"/>
      <c r="M35" s="681"/>
      <c r="N35" s="681"/>
      <c r="O35" s="681"/>
      <c r="P35" s="681"/>
      <c r="Q35" s="681"/>
      <c r="R35" s="736"/>
      <c r="S35" s="681"/>
      <c r="T35" s="690"/>
    </row>
    <row r="36" spans="1:20" x14ac:dyDescent="0.15">
      <c r="A36" s="687"/>
      <c r="B36" s="735"/>
      <c r="C36" s="681"/>
      <c r="D36" s="681"/>
      <c r="E36" s="681"/>
      <c r="F36" s="681"/>
      <c r="G36" s="681"/>
      <c r="H36" s="681"/>
      <c r="I36" s="681"/>
      <c r="J36" s="681"/>
      <c r="K36" s="681"/>
      <c r="L36" s="681"/>
      <c r="M36" s="681"/>
      <c r="N36" s="681"/>
      <c r="O36" s="681"/>
      <c r="P36" s="681"/>
      <c r="Q36" s="681"/>
      <c r="R36" s="736"/>
      <c r="S36" s="681"/>
      <c r="T36" s="690"/>
    </row>
    <row r="37" spans="1:20" x14ac:dyDescent="0.15">
      <c r="A37" s="687"/>
      <c r="B37" s="735"/>
      <c r="C37" s="681"/>
      <c r="D37" s="681"/>
      <c r="E37" s="681"/>
      <c r="F37" s="681"/>
      <c r="G37" s="681"/>
      <c r="H37" s="681"/>
      <c r="I37" s="681"/>
      <c r="J37" s="681"/>
      <c r="K37" s="681"/>
      <c r="L37" s="681"/>
      <c r="M37" s="681"/>
      <c r="N37" s="681"/>
      <c r="O37" s="681"/>
      <c r="P37" s="681"/>
      <c r="Q37" s="681"/>
      <c r="R37" s="736"/>
      <c r="S37" s="681"/>
      <c r="T37" s="690"/>
    </row>
    <row r="38" spans="1:20" x14ac:dyDescent="0.15">
      <c r="A38" s="687"/>
      <c r="B38" s="735"/>
      <c r="C38" s="681"/>
      <c r="D38" s="681"/>
      <c r="E38" s="681"/>
      <c r="F38" s="681"/>
      <c r="G38" s="681"/>
      <c r="H38" s="681"/>
      <c r="I38" s="681"/>
      <c r="J38" s="681"/>
      <c r="K38" s="681"/>
      <c r="L38" s="681"/>
      <c r="M38" s="681"/>
      <c r="N38" s="681"/>
      <c r="O38" s="681"/>
      <c r="P38" s="681"/>
      <c r="Q38" s="681"/>
      <c r="R38" s="736"/>
      <c r="S38" s="681"/>
      <c r="T38" s="690"/>
    </row>
    <row r="39" spans="1:20" x14ac:dyDescent="0.15">
      <c r="A39" s="687"/>
      <c r="B39" s="735"/>
      <c r="C39" s="681"/>
      <c r="D39" s="681"/>
      <c r="E39" s="681"/>
      <c r="F39" s="681"/>
      <c r="G39" s="681"/>
      <c r="H39" s="681"/>
      <c r="I39" s="681"/>
      <c r="J39" s="681"/>
      <c r="K39" s="681"/>
      <c r="L39" s="681"/>
      <c r="M39" s="681"/>
      <c r="N39" s="681"/>
      <c r="O39" s="681"/>
      <c r="P39" s="681"/>
      <c r="Q39" s="681"/>
      <c r="R39" s="736"/>
      <c r="S39" s="681"/>
      <c r="T39" s="690"/>
    </row>
    <row r="40" spans="1:20" x14ac:dyDescent="0.15">
      <c r="A40" s="687"/>
      <c r="B40" s="735"/>
      <c r="C40" s="681"/>
      <c r="D40" s="681"/>
      <c r="E40" s="681"/>
      <c r="F40" s="681"/>
      <c r="G40" s="681"/>
      <c r="H40" s="681"/>
      <c r="I40" s="681"/>
      <c r="J40" s="681"/>
      <c r="K40" s="681"/>
      <c r="L40" s="681"/>
      <c r="M40" s="681"/>
      <c r="N40" s="681"/>
      <c r="O40" s="681"/>
      <c r="P40" s="681"/>
      <c r="Q40" s="681"/>
      <c r="R40" s="736"/>
      <c r="S40" s="681"/>
      <c r="T40" s="690"/>
    </row>
    <row r="41" spans="1:20" x14ac:dyDescent="0.15">
      <c r="A41" s="687"/>
      <c r="B41" s="735"/>
      <c r="C41" s="681"/>
      <c r="D41" s="681"/>
      <c r="E41" s="681"/>
      <c r="F41" s="681"/>
      <c r="G41" s="681"/>
      <c r="H41" s="681"/>
      <c r="I41" s="681"/>
      <c r="J41" s="681"/>
      <c r="K41" s="681"/>
      <c r="L41" s="681"/>
      <c r="M41" s="681"/>
      <c r="N41" s="681"/>
      <c r="O41" s="681"/>
      <c r="P41" s="681"/>
      <c r="Q41" s="681"/>
      <c r="R41" s="736"/>
      <c r="S41" s="681"/>
      <c r="T41" s="690"/>
    </row>
    <row r="42" spans="1:20" x14ac:dyDescent="0.15">
      <c r="A42" s="687"/>
      <c r="B42" s="735"/>
      <c r="C42" s="681"/>
      <c r="D42" s="681"/>
      <c r="E42" s="681"/>
      <c r="F42" s="681"/>
      <c r="G42" s="681"/>
      <c r="H42" s="681"/>
      <c r="I42" s="681"/>
      <c r="J42" s="681"/>
      <c r="K42" s="681"/>
      <c r="L42" s="681"/>
      <c r="M42" s="681"/>
      <c r="N42" s="681"/>
      <c r="O42" s="681"/>
      <c r="P42" s="681"/>
      <c r="Q42" s="681"/>
      <c r="R42" s="736"/>
      <c r="S42" s="681"/>
      <c r="T42" s="690"/>
    </row>
    <row r="43" spans="1:20" x14ac:dyDescent="0.15">
      <c r="A43" s="687"/>
      <c r="B43" s="735"/>
      <c r="C43" s="681"/>
      <c r="D43" s="681"/>
      <c r="E43" s="681"/>
      <c r="F43" s="681"/>
      <c r="G43" s="681"/>
      <c r="H43" s="681"/>
      <c r="I43" s="681"/>
      <c r="J43" s="681"/>
      <c r="K43" s="681"/>
      <c r="L43" s="681"/>
      <c r="M43" s="681"/>
      <c r="N43" s="681"/>
      <c r="O43" s="681"/>
      <c r="P43" s="681"/>
      <c r="Q43" s="681"/>
      <c r="R43" s="736"/>
      <c r="S43" s="681"/>
      <c r="T43" s="690"/>
    </row>
    <row r="44" spans="1:20" x14ac:dyDescent="0.15">
      <c r="A44" s="687"/>
      <c r="B44" s="735"/>
      <c r="C44" s="681"/>
      <c r="D44" s="681"/>
      <c r="E44" s="681"/>
      <c r="F44" s="681"/>
      <c r="G44" s="681"/>
      <c r="H44" s="681"/>
      <c r="I44" s="681"/>
      <c r="J44" s="681"/>
      <c r="K44" s="681"/>
      <c r="L44" s="681"/>
      <c r="M44" s="681"/>
      <c r="N44" s="681"/>
      <c r="O44" s="681"/>
      <c r="P44" s="681"/>
      <c r="Q44" s="681"/>
      <c r="R44" s="736"/>
      <c r="S44" s="681"/>
      <c r="T44" s="690"/>
    </row>
    <row r="45" spans="1:20" x14ac:dyDescent="0.15">
      <c r="A45" s="687"/>
      <c r="B45" s="735"/>
      <c r="C45" s="681"/>
      <c r="D45" s="681"/>
      <c r="E45" s="681"/>
      <c r="F45" s="681"/>
      <c r="G45" s="681"/>
      <c r="H45" s="681"/>
      <c r="I45" s="681"/>
      <c r="J45" s="681"/>
      <c r="K45" s="681"/>
      <c r="L45" s="681"/>
      <c r="M45" s="681"/>
      <c r="N45" s="681"/>
      <c r="O45" s="681"/>
      <c r="P45" s="681"/>
      <c r="Q45" s="681"/>
      <c r="R45" s="736"/>
      <c r="S45" s="681"/>
      <c r="T45" s="690"/>
    </row>
    <row r="46" spans="1:20" x14ac:dyDescent="0.15">
      <c r="A46" s="687"/>
      <c r="B46" s="735"/>
      <c r="C46" s="681"/>
      <c r="D46" s="681"/>
      <c r="E46" s="681"/>
      <c r="F46" s="681"/>
      <c r="G46" s="681"/>
      <c r="H46" s="681"/>
      <c r="I46" s="681"/>
      <c r="J46" s="681"/>
      <c r="K46" s="681"/>
      <c r="L46" s="681"/>
      <c r="M46" s="681"/>
      <c r="N46" s="681"/>
      <c r="O46" s="681"/>
      <c r="P46" s="681"/>
      <c r="Q46" s="681"/>
      <c r="R46" s="736"/>
      <c r="S46" s="681"/>
      <c r="T46" s="690"/>
    </row>
    <row r="47" spans="1:20" x14ac:dyDescent="0.15">
      <c r="A47" s="687"/>
      <c r="B47" s="735"/>
      <c r="C47" s="681"/>
      <c r="D47" s="681"/>
      <c r="E47" s="681"/>
      <c r="F47" s="681"/>
      <c r="G47" s="681"/>
      <c r="H47" s="681"/>
      <c r="I47" s="681"/>
      <c r="J47" s="681"/>
      <c r="K47" s="681"/>
      <c r="L47" s="681"/>
      <c r="M47" s="681"/>
      <c r="N47" s="681"/>
      <c r="O47" s="681"/>
      <c r="P47" s="681"/>
      <c r="Q47" s="681"/>
      <c r="R47" s="736"/>
      <c r="S47" s="681"/>
      <c r="T47" s="690"/>
    </row>
    <row r="48" spans="1:20" x14ac:dyDescent="0.15">
      <c r="A48" s="687"/>
      <c r="B48" s="735"/>
      <c r="C48" s="681"/>
      <c r="D48" s="681"/>
      <c r="E48" s="681"/>
      <c r="F48" s="681"/>
      <c r="G48" s="681"/>
      <c r="H48" s="681"/>
      <c r="I48" s="681"/>
      <c r="J48" s="681"/>
      <c r="K48" s="681"/>
      <c r="L48" s="681"/>
      <c r="M48" s="681"/>
      <c r="N48" s="681"/>
      <c r="O48" s="681"/>
      <c r="P48" s="681"/>
      <c r="Q48" s="681"/>
      <c r="R48" s="736"/>
      <c r="S48" s="681"/>
      <c r="T48" s="690"/>
    </row>
    <row r="49" spans="1:28" x14ac:dyDescent="0.15">
      <c r="A49" s="687"/>
      <c r="B49" s="735"/>
      <c r="C49" s="681"/>
      <c r="D49" s="681"/>
      <c r="E49" s="681"/>
      <c r="F49" s="681"/>
      <c r="G49" s="681"/>
      <c r="H49" s="681"/>
      <c r="I49" s="681"/>
      <c r="J49" s="681"/>
      <c r="K49" s="681"/>
      <c r="L49" s="681"/>
      <c r="M49" s="681"/>
      <c r="N49" s="681"/>
      <c r="O49" s="681"/>
      <c r="P49" s="681"/>
      <c r="Q49" s="681"/>
      <c r="R49" s="736"/>
      <c r="S49" s="681"/>
      <c r="T49" s="690"/>
    </row>
    <row r="50" spans="1:28" x14ac:dyDescent="0.15">
      <c r="A50" s="687"/>
      <c r="B50" s="735"/>
      <c r="C50" s="681"/>
      <c r="D50" s="681"/>
      <c r="E50" s="681"/>
      <c r="F50" s="681"/>
      <c r="G50" s="681"/>
      <c r="H50" s="681"/>
      <c r="I50" s="681"/>
      <c r="J50" s="681"/>
      <c r="K50" s="681"/>
      <c r="L50" s="681"/>
      <c r="M50" s="681"/>
      <c r="N50" s="681"/>
      <c r="O50" s="681"/>
      <c r="P50" s="681"/>
      <c r="Q50" s="681"/>
      <c r="R50" s="736"/>
      <c r="S50" s="681"/>
      <c r="T50" s="690"/>
    </row>
    <row r="51" spans="1:28" x14ac:dyDescent="0.15">
      <c r="A51" s="687"/>
      <c r="B51" s="735"/>
      <c r="C51" s="681"/>
      <c r="D51" s="681"/>
      <c r="E51" s="681"/>
      <c r="F51" s="681"/>
      <c r="G51" s="681"/>
      <c r="H51" s="681"/>
      <c r="I51" s="681"/>
      <c r="J51" s="681"/>
      <c r="K51" s="681"/>
      <c r="L51" s="681"/>
      <c r="M51" s="681"/>
      <c r="N51" s="681"/>
      <c r="O51" s="681"/>
      <c r="P51" s="681"/>
      <c r="Q51" s="681"/>
      <c r="R51" s="736"/>
      <c r="S51" s="681"/>
      <c r="T51" s="690"/>
    </row>
    <row r="52" spans="1:28" x14ac:dyDescent="0.15">
      <c r="B52" s="722"/>
      <c r="R52" s="723"/>
    </row>
    <row r="53" spans="1:28" x14ac:dyDescent="0.15">
      <c r="B53" s="725"/>
      <c r="C53" s="726"/>
      <c r="D53" s="726"/>
      <c r="E53" s="726"/>
      <c r="F53" s="726"/>
      <c r="G53" s="726"/>
      <c r="H53" s="726"/>
      <c r="I53" s="726"/>
      <c r="J53" s="726"/>
      <c r="K53" s="726"/>
      <c r="L53" s="726"/>
      <c r="M53" s="726"/>
      <c r="N53" s="726"/>
      <c r="O53" s="726"/>
      <c r="P53" s="726"/>
      <c r="Q53" s="726"/>
      <c r="R53" s="727"/>
    </row>
    <row r="54" spans="1:28" ht="14.25" thickBot="1" x14ac:dyDescent="0.2"/>
    <row r="55" spans="1:28" x14ac:dyDescent="0.15">
      <c r="A55" s="687"/>
      <c r="B55" s="681"/>
      <c r="C55" s="681"/>
      <c r="D55" s="681"/>
      <c r="E55" s="681"/>
      <c r="F55" s="681"/>
      <c r="G55" s="681"/>
      <c r="H55" s="681"/>
      <c r="I55" s="681"/>
      <c r="J55" s="681"/>
      <c r="K55" s="681"/>
      <c r="L55" s="737"/>
      <c r="M55" s="738"/>
      <c r="N55" s="739"/>
      <c r="O55" s="737"/>
      <c r="P55" s="738"/>
      <c r="Q55" s="738"/>
      <c r="R55" s="738"/>
      <c r="S55" s="738"/>
      <c r="T55" s="739"/>
      <c r="Z55" s="713"/>
      <c r="AA55" s="713"/>
      <c r="AB55" s="713"/>
    </row>
    <row r="56" spans="1:28" ht="13.5" customHeight="1" x14ac:dyDescent="0.15">
      <c r="A56" s="687"/>
      <c r="B56" s="681"/>
      <c r="C56" s="681"/>
      <c r="D56" s="681"/>
      <c r="E56" s="681"/>
      <c r="F56" s="681"/>
      <c r="G56" s="681"/>
      <c r="H56" s="681"/>
      <c r="I56" s="681"/>
      <c r="J56" s="681"/>
      <c r="K56" s="681"/>
      <c r="L56" s="687"/>
      <c r="M56" s="681"/>
      <c r="N56" s="690"/>
      <c r="O56" s="687"/>
      <c r="P56" s="1644">
        <v>1</v>
      </c>
      <c r="Q56" s="1645" t="s">
        <v>557</v>
      </c>
      <c r="R56" s="1678"/>
      <c r="S56" s="681"/>
      <c r="T56" s="742"/>
    </row>
    <row r="57" spans="1:28" ht="13.5" customHeight="1" x14ac:dyDescent="0.15">
      <c r="A57" s="687"/>
      <c r="B57" s="681"/>
      <c r="C57" s="681"/>
      <c r="D57" s="681"/>
      <c r="E57" s="681"/>
      <c r="F57" s="681"/>
      <c r="G57" s="681"/>
      <c r="H57" s="681"/>
      <c r="I57" s="681"/>
      <c r="J57" s="681"/>
      <c r="K57" s="681"/>
      <c r="L57" s="687"/>
      <c r="M57" s="681"/>
      <c r="N57" s="690"/>
      <c r="O57" s="687"/>
      <c r="P57" s="1644"/>
      <c r="Q57" s="1645"/>
      <c r="R57" s="1678"/>
      <c r="S57" s="681"/>
      <c r="T57" s="742"/>
    </row>
    <row r="58" spans="1:28" x14ac:dyDescent="0.15">
      <c r="A58" s="687"/>
      <c r="B58" s="681"/>
      <c r="C58" s="681"/>
      <c r="D58" s="681"/>
      <c r="E58" s="681"/>
      <c r="F58" s="681"/>
      <c r="G58" s="681"/>
      <c r="H58" s="681"/>
      <c r="I58" s="681"/>
      <c r="J58" s="681"/>
      <c r="K58" s="681"/>
      <c r="L58" s="687"/>
      <c r="M58" s="697" t="s">
        <v>559</v>
      </c>
      <c r="N58" s="690"/>
      <c r="O58" s="687"/>
      <c r="P58" s="681"/>
      <c r="Q58" s="681"/>
      <c r="R58" s="681"/>
      <c r="S58" s="681"/>
      <c r="T58" s="742"/>
    </row>
    <row r="59" spans="1:28" x14ac:dyDescent="0.15">
      <c r="A59" s="687"/>
      <c r="B59" s="681"/>
      <c r="C59" s="681"/>
      <c r="D59" s="681"/>
      <c r="E59" s="681"/>
      <c r="F59" s="681"/>
      <c r="G59" s="681"/>
      <c r="H59" s="681"/>
      <c r="I59" s="681"/>
      <c r="J59" s="681"/>
      <c r="K59" s="681"/>
      <c r="L59" s="687"/>
      <c r="M59" s="681"/>
      <c r="N59" s="690"/>
      <c r="O59" s="687"/>
      <c r="P59" s="681"/>
      <c r="Q59" s="681"/>
      <c r="R59" s="681"/>
      <c r="S59" s="681"/>
      <c r="T59" s="742"/>
    </row>
    <row r="60" spans="1:28" x14ac:dyDescent="0.15">
      <c r="A60" s="687"/>
      <c r="B60" s="681"/>
      <c r="C60" s="681"/>
      <c r="D60" s="681"/>
      <c r="E60" s="681"/>
      <c r="F60" s="681"/>
      <c r="G60" s="681"/>
      <c r="H60" s="681"/>
      <c r="I60" s="681"/>
      <c r="J60" s="681"/>
      <c r="K60" s="681"/>
      <c r="L60" s="687"/>
      <c r="M60" s="681"/>
      <c r="N60" s="690"/>
      <c r="O60" s="687"/>
      <c r="P60" s="681" t="s">
        <v>581</v>
      </c>
      <c r="Q60" s="681"/>
      <c r="R60" s="681"/>
      <c r="S60" s="681"/>
      <c r="T60" s="742"/>
    </row>
    <row r="61" spans="1:28" ht="14.25" thickBot="1" x14ac:dyDescent="0.2">
      <c r="A61" s="745"/>
      <c r="B61" s="746"/>
      <c r="C61" s="746"/>
      <c r="D61" s="746"/>
      <c r="E61" s="746"/>
      <c r="F61" s="746"/>
      <c r="G61" s="746"/>
      <c r="H61" s="746"/>
      <c r="I61" s="746"/>
      <c r="J61" s="746"/>
      <c r="K61" s="746"/>
      <c r="L61" s="747"/>
      <c r="M61" s="748"/>
      <c r="N61" s="749"/>
      <c r="O61" s="747"/>
      <c r="P61" s="748"/>
      <c r="Q61" s="748"/>
      <c r="R61" s="748"/>
      <c r="S61" s="748"/>
      <c r="T61" s="749"/>
    </row>
  </sheetData>
  <sheetProtection algorithmName="SHA-512" hashValue="QFFdzHyU/NDOA41VleCgUCQyE4Wt3r/BpD9O1IwG5Bqvkydu/TipfrJp04Bfr1Ency5YA41qH69F3c78IOr/Xw==" saltValue="39AcabeD/JVBMOGpp1wh5Q==" spinCount="100000" sheet="1" formatColumns="0" formatRows="0" insertColumns="0" insertRows="0" deleteColumns="0" deleteRows="0"/>
  <mergeCells count="11">
    <mergeCell ref="O5:S5"/>
    <mergeCell ref="R1:T1"/>
    <mergeCell ref="A7:S7"/>
    <mergeCell ref="A1:C1"/>
    <mergeCell ref="P56:P57"/>
    <mergeCell ref="Q56:Q57"/>
    <mergeCell ref="Q6:S6"/>
    <mergeCell ref="N14:Q14"/>
    <mergeCell ref="N15:Q15"/>
    <mergeCell ref="N16:Q16"/>
    <mergeCell ref="R56:R57"/>
  </mergeCells>
  <phoneticPr fontId="2"/>
  <conditionalFormatting sqref="N14:N16">
    <cfRule type="cellIs" dxfId="7" priority="11" operator="equal">
      <formula>"確認して✓をご選択ください"</formula>
    </cfRule>
    <cfRule type="containsBlanks" dxfId="6" priority="12">
      <formula>LEN(TRIM(N14))=0</formula>
    </cfRule>
  </conditionalFormatting>
  <dataValidations count="2">
    <dataValidation type="list" allowBlank="1" showInputMessage="1" showErrorMessage="1" sqref="T14:W14" xr:uid="{039980DB-A75D-492B-84B2-DBB2D6B97DCB}">
      <formula1>#REF!</formula1>
    </dataValidation>
    <dataValidation type="list" allowBlank="1" showInputMessage="1" showErrorMessage="1" sqref="N14:N16" xr:uid="{FB36FCA8-5B37-46A5-BB8C-817F3DF7B1D9}">
      <formula1>"確認して✓をご選択ください,✓"</formula1>
    </dataValidation>
  </dataValidations>
  <hyperlinks>
    <hyperlink ref="R1:T1" location="おわりに!Print_Area" display="おわりに＞" xr:uid="{9CC790C5-134E-45DD-A319-856AD7DC66BC}"/>
    <hyperlink ref="A1:B1" location="入力シート!Print_Area" display="＜入力シートへ" xr:uid="{496D0126-F00E-4F49-9286-E88CEEF91E4F}"/>
    <hyperlink ref="A1" location="はじめに!A1" display="＜はじめにへ" xr:uid="{89B7DD34-C8BE-4BC4-9DC6-AB74C4E667F9}"/>
    <hyperlink ref="A1:C1" location="入力シート!A1" display="＜入力シートへ" xr:uid="{DEFB481A-62C1-4027-BB8F-96F67AF326B9}"/>
  </hyperlinks>
  <pageMargins left="0.74803149606299213" right="0.27559055118110237" top="0.27559055118110237" bottom="0.31496062992125984" header="0.19685039370078741" footer="0.19685039370078741"/>
  <pageSetup paperSize="9" scale="70"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111C842-FF7A-481B-94E8-650B38874D4B}">
            <xm:f>入力シート!#REF!="いいえ"</xm:f>
            <x14:dxf>
              <fill>
                <patternFill>
                  <bgColor theme="0" tint="-0.34998626667073579"/>
                </patternFill>
              </fill>
            </x14:dxf>
          </x14:cfRule>
          <x14:cfRule type="expression" priority="2" id="{DDE43AD0-61CF-49B1-AAE5-5EC343E3E062}">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FEAED99E-8909-4F01-A74A-7DB9FBCF5B37}">
            <xm:f>入力シート!#REF!="いいえ"</xm:f>
            <x14:dxf>
              <fill>
                <patternFill>
                  <bgColor theme="0" tint="-0.34998626667073579"/>
                </patternFill>
              </fill>
            </x14:dxf>
          </x14:cfRule>
          <x14:cfRule type="expression" priority="4" id="{7E8FA1D9-6D49-4ADC-80A4-4ACAF3A38B1E}">
            <xm:f>入力シート!#REF!="はい"</xm:f>
            <x14:dxf>
              <fill>
                <patternFill>
                  <bgColor theme="0" tint="-0.34998626667073579"/>
                </patternFill>
              </fill>
            </x14:dxf>
          </x14:cfRule>
          <xm:sqref>Q6:S6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AO56"/>
  <sheetViews>
    <sheetView showGridLines="0" view="pageBreakPreview" zoomScale="70" zoomScaleNormal="70" zoomScaleSheetLayoutView="70" zoomScalePageLayoutView="55" workbookViewId="0">
      <selection sqref="A1:C1"/>
    </sheetView>
  </sheetViews>
  <sheetFormatPr defaultColWidth="9" defaultRowHeight="13.5" x14ac:dyDescent="0.15"/>
  <cols>
    <col min="1" max="1" width="1.875" style="763" customWidth="1"/>
    <col min="2" max="7" width="4.375" style="763" customWidth="1"/>
    <col min="8" max="31" width="5.625" style="763" customWidth="1"/>
    <col min="32" max="32" width="1.875" style="763" customWidth="1"/>
    <col min="33" max="34" width="9" style="763"/>
    <col min="35" max="37" width="9" style="763" hidden="1" customWidth="1"/>
    <col min="38" max="16384" width="9" style="763"/>
  </cols>
  <sheetData>
    <row r="1" spans="1:38" ht="20.100000000000001" customHeight="1" x14ac:dyDescent="0.15">
      <c r="A1" s="1698" t="s">
        <v>563</v>
      </c>
      <c r="B1" s="1698"/>
      <c r="C1" s="1698"/>
      <c r="D1" s="173"/>
      <c r="E1" s="1282"/>
      <c r="F1" s="1282"/>
      <c r="G1" s="1282"/>
      <c r="H1" s="1282"/>
      <c r="K1" s="764" t="s">
        <v>602</v>
      </c>
      <c r="L1" s="765"/>
      <c r="M1" s="766"/>
      <c r="N1" s="765"/>
      <c r="O1" s="765"/>
      <c r="P1" s="765"/>
      <c r="Q1" s="767">
        <f>SUM(AK14:AK18)</f>
        <v>1</v>
      </c>
      <c r="R1" s="764" t="s">
        <v>1</v>
      </c>
      <c r="T1" s="765"/>
      <c r="AD1" s="1699" t="s">
        <v>339</v>
      </c>
      <c r="AE1" s="1699"/>
      <c r="AF1" s="1699"/>
      <c r="AL1" s="768"/>
    </row>
    <row r="2" spans="1:38" x14ac:dyDescent="0.15">
      <c r="A2" s="769"/>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70"/>
      <c r="AD2" s="1700" t="s">
        <v>582</v>
      </c>
      <c r="AE2" s="1700"/>
      <c r="AF2" s="770"/>
    </row>
    <row r="3" spans="1:38" ht="14.25" thickBot="1" x14ac:dyDescent="0.2">
      <c r="A3" s="769"/>
      <c r="B3" s="769"/>
      <c r="C3" s="769"/>
      <c r="D3" s="769"/>
      <c r="E3" s="769"/>
      <c r="F3" s="769"/>
      <c r="G3" s="769"/>
      <c r="H3" s="769"/>
      <c r="I3" s="769"/>
      <c r="J3" s="769"/>
      <c r="K3" s="769"/>
      <c r="L3" s="769"/>
      <c r="M3" s="771"/>
      <c r="N3" s="769"/>
      <c r="O3" s="769"/>
      <c r="P3" s="769"/>
      <c r="Q3" s="769"/>
      <c r="R3" s="771"/>
      <c r="S3" s="1701" t="s">
        <v>512</v>
      </c>
      <c r="T3" s="1701"/>
      <c r="U3" s="1701"/>
      <c r="V3" s="1701"/>
      <c r="W3" s="1701"/>
      <c r="X3" s="1701"/>
      <c r="Y3" s="1701"/>
      <c r="Z3" s="1701"/>
      <c r="AA3" s="1701"/>
      <c r="AB3" s="1701"/>
      <c r="AC3" s="1701"/>
      <c r="AD3" s="1701"/>
      <c r="AE3" s="769"/>
      <c r="AF3" s="769"/>
    </row>
    <row r="4" spans="1:38" ht="18.75" customHeight="1" x14ac:dyDescent="0.15">
      <c r="A4" s="772"/>
      <c r="B4" s="773"/>
      <c r="C4" s="773"/>
      <c r="D4" s="773"/>
      <c r="E4" s="773"/>
      <c r="F4" s="773"/>
      <c r="G4" s="773"/>
      <c r="H4" s="773"/>
      <c r="I4" s="773"/>
      <c r="J4" s="773"/>
      <c r="K4" s="773"/>
      <c r="L4" s="773"/>
      <c r="M4" s="773"/>
      <c r="N4" s="773"/>
      <c r="O4" s="773"/>
      <c r="P4" s="773"/>
      <c r="Q4" s="773"/>
      <c r="R4" s="773"/>
      <c r="S4" s="773"/>
      <c r="T4" s="773"/>
      <c r="U4" s="773"/>
      <c r="V4" s="773"/>
      <c r="W4" s="773"/>
      <c r="X4" s="1603" t="str">
        <f>IF(入力シート!E10="","",入力シート!E10)</f>
        <v/>
      </c>
      <c r="Y4" s="1603"/>
      <c r="Z4" s="1603"/>
      <c r="AA4" s="1603"/>
      <c r="AB4" s="1603"/>
      <c r="AC4" s="1603"/>
      <c r="AD4" s="1603"/>
      <c r="AE4" s="1603"/>
      <c r="AF4" s="774"/>
    </row>
    <row r="5" spans="1:38" ht="22.5" customHeight="1" x14ac:dyDescent="0.15">
      <c r="A5" s="775"/>
      <c r="B5" s="769"/>
      <c r="C5" s="769"/>
      <c r="D5" s="769"/>
      <c r="E5" s="769"/>
      <c r="F5" s="769"/>
      <c r="G5" s="769"/>
      <c r="H5" s="769"/>
      <c r="I5" s="769"/>
      <c r="J5" s="769"/>
      <c r="K5" s="769"/>
      <c r="L5" s="769"/>
      <c r="M5" s="769"/>
      <c r="N5" s="769"/>
      <c r="O5" s="769"/>
      <c r="P5" s="769"/>
      <c r="Q5" s="769"/>
      <c r="R5" s="769"/>
      <c r="S5" s="769"/>
      <c r="T5" s="769"/>
      <c r="U5" s="769"/>
      <c r="V5" s="769"/>
      <c r="W5" s="769"/>
      <c r="X5" s="1711" t="s">
        <v>513</v>
      </c>
      <c r="Y5" s="1711"/>
      <c r="Z5" s="1711"/>
      <c r="AA5" s="1711"/>
      <c r="AB5" s="1710" t="str">
        <f>IF(入力シート!E19="","",入力シート!E19)</f>
        <v/>
      </c>
      <c r="AC5" s="1710"/>
      <c r="AD5" s="1710"/>
      <c r="AE5" s="1710"/>
      <c r="AF5" s="776"/>
    </row>
    <row r="6" spans="1:38" ht="14.25" x14ac:dyDescent="0.15">
      <c r="A6" s="1693" t="s">
        <v>583</v>
      </c>
      <c r="B6" s="1694"/>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778"/>
      <c r="AF6" s="776"/>
    </row>
    <row r="7" spans="1:38" ht="14.25" x14ac:dyDescent="0.15">
      <c r="A7" s="777"/>
      <c r="B7" s="778"/>
      <c r="C7" s="778"/>
      <c r="D7" s="778"/>
      <c r="E7" s="778"/>
      <c r="F7" s="778"/>
      <c r="G7" s="778"/>
      <c r="H7" s="778"/>
      <c r="I7" s="778"/>
      <c r="J7" s="778"/>
      <c r="K7" s="778"/>
      <c r="L7" s="778"/>
      <c r="M7" s="778"/>
      <c r="N7" s="778"/>
      <c r="O7" s="778"/>
      <c r="P7" s="778"/>
      <c r="Q7" s="778"/>
      <c r="R7" s="778"/>
      <c r="S7" s="778"/>
      <c r="T7" s="778"/>
      <c r="U7" s="778"/>
      <c r="V7" s="778"/>
      <c r="W7" s="778"/>
      <c r="X7" s="778"/>
      <c r="Y7" s="778"/>
      <c r="Z7" s="778"/>
      <c r="AA7" s="778"/>
      <c r="AB7" s="778"/>
      <c r="AC7" s="778"/>
      <c r="AD7" s="778"/>
      <c r="AE7" s="778"/>
      <c r="AF7" s="776"/>
    </row>
    <row r="8" spans="1:38" ht="16.5" x14ac:dyDescent="0.15">
      <c r="A8" s="779"/>
      <c r="B8" s="780"/>
      <c r="C8" s="783" t="s">
        <v>584</v>
      </c>
      <c r="D8" s="781"/>
      <c r="E8" s="780"/>
      <c r="F8" s="769"/>
      <c r="G8" s="769"/>
      <c r="H8" s="769"/>
      <c r="I8" s="769"/>
      <c r="J8" s="780"/>
      <c r="K8" s="780"/>
      <c r="L8" s="780"/>
      <c r="M8" s="780"/>
      <c r="N8" s="780"/>
      <c r="O8" s="780"/>
      <c r="P8" s="780"/>
      <c r="Q8" s="780"/>
      <c r="R8" s="780"/>
      <c r="S8" s="780"/>
      <c r="T8" s="780"/>
      <c r="U8" s="780"/>
      <c r="V8" s="780"/>
      <c r="W8" s="780"/>
      <c r="X8" s="780"/>
      <c r="Y8" s="780"/>
      <c r="Z8" s="780"/>
      <c r="AA8" s="780"/>
      <c r="AB8" s="780"/>
      <c r="AC8" s="780"/>
      <c r="AD8" s="780"/>
      <c r="AE8" s="780"/>
      <c r="AF8" s="776"/>
    </row>
    <row r="9" spans="1:38" ht="16.5" x14ac:dyDescent="0.15">
      <c r="A9" s="782"/>
      <c r="B9" s="778"/>
      <c r="C9" s="783" t="s">
        <v>606</v>
      </c>
      <c r="D9" s="781"/>
      <c r="E9" s="778"/>
      <c r="F9" s="769"/>
      <c r="G9" s="778"/>
      <c r="H9" s="778"/>
      <c r="I9" s="778"/>
      <c r="J9" s="778"/>
      <c r="K9" s="778"/>
      <c r="L9" s="778"/>
      <c r="M9" s="778"/>
      <c r="N9" s="778"/>
      <c r="O9" s="778"/>
      <c r="P9" s="778"/>
      <c r="Q9" s="778"/>
      <c r="R9" s="778"/>
      <c r="S9" s="778"/>
      <c r="T9" s="778"/>
      <c r="U9" s="778"/>
      <c r="V9" s="778"/>
      <c r="W9" s="778"/>
      <c r="X9" s="778"/>
      <c r="Y9" s="778"/>
      <c r="Z9" s="778"/>
      <c r="AA9" s="778"/>
      <c r="AB9" s="778"/>
      <c r="AC9" s="778"/>
      <c r="AD9" s="778"/>
      <c r="AE9" s="778"/>
      <c r="AF9" s="776"/>
    </row>
    <row r="10" spans="1:38" ht="16.5" x14ac:dyDescent="0.15">
      <c r="A10" s="782"/>
      <c r="B10" s="778"/>
      <c r="C10" s="783" t="s">
        <v>607</v>
      </c>
      <c r="D10" s="781"/>
      <c r="E10" s="778"/>
      <c r="F10" s="769"/>
      <c r="G10" s="778"/>
      <c r="H10" s="778"/>
      <c r="I10" s="778"/>
      <c r="J10" s="778"/>
      <c r="K10" s="778"/>
      <c r="L10" s="778"/>
      <c r="M10" s="778"/>
      <c r="N10" s="778"/>
      <c r="O10" s="778"/>
      <c r="P10" s="778"/>
      <c r="Q10" s="778"/>
      <c r="R10" s="778"/>
      <c r="S10" s="778"/>
      <c r="T10" s="778"/>
      <c r="U10" s="778"/>
      <c r="V10" s="778"/>
      <c r="W10" s="778"/>
      <c r="X10" s="778"/>
      <c r="Y10" s="778"/>
      <c r="Z10" s="778"/>
      <c r="AA10" s="778"/>
      <c r="AB10" s="778"/>
      <c r="AC10" s="778"/>
      <c r="AD10" s="778"/>
      <c r="AE10" s="778"/>
      <c r="AF10" s="776"/>
    </row>
    <row r="11" spans="1:38" ht="16.5" x14ac:dyDescent="0.15">
      <c r="A11" s="782"/>
      <c r="B11" s="778"/>
      <c r="C11" s="695" t="s">
        <v>604</v>
      </c>
      <c r="D11" s="778"/>
      <c r="E11" s="778"/>
      <c r="F11" s="769"/>
      <c r="G11" s="778"/>
      <c r="H11" s="778"/>
      <c r="I11" s="778"/>
      <c r="J11" s="778"/>
      <c r="K11" s="778"/>
      <c r="L11" s="778"/>
      <c r="M11" s="778"/>
      <c r="N11" s="778"/>
      <c r="O11" s="778"/>
      <c r="P11" s="778"/>
      <c r="Q11" s="778"/>
      <c r="R11" s="778"/>
      <c r="S11" s="778"/>
      <c r="T11" s="778"/>
      <c r="U11" s="778"/>
      <c r="V11" s="778"/>
      <c r="W11" s="778"/>
      <c r="X11" s="778"/>
      <c r="Y11" s="778"/>
      <c r="Z11" s="778"/>
      <c r="AA11" s="778"/>
      <c r="AB11" s="778"/>
      <c r="AC11" s="778"/>
      <c r="AD11" s="778"/>
      <c r="AE11" s="778"/>
      <c r="AF11" s="776"/>
    </row>
    <row r="12" spans="1:38" ht="16.5" x14ac:dyDescent="0.15">
      <c r="A12" s="782"/>
      <c r="B12" s="778"/>
      <c r="C12" s="695"/>
      <c r="D12" s="778"/>
      <c r="E12" s="778"/>
      <c r="F12" s="769"/>
      <c r="G12" s="778"/>
      <c r="H12" s="778"/>
      <c r="I12" s="778"/>
      <c r="J12" s="778"/>
      <c r="K12" s="778"/>
      <c r="L12" s="778"/>
      <c r="M12" s="778"/>
      <c r="N12" s="778"/>
      <c r="O12" s="778"/>
      <c r="P12" s="778"/>
      <c r="Q12" s="778"/>
      <c r="R12" s="778"/>
      <c r="S12" s="778"/>
      <c r="T12" s="778"/>
      <c r="U12" s="778"/>
      <c r="V12" s="778"/>
      <c r="W12" s="778"/>
      <c r="X12" s="778"/>
      <c r="Y12" s="778"/>
      <c r="Z12" s="778"/>
      <c r="AA12" s="778"/>
      <c r="AB12" s="778"/>
      <c r="AC12" s="778"/>
      <c r="AD12" s="778"/>
      <c r="AE12" s="778"/>
      <c r="AF12" s="776"/>
    </row>
    <row r="13" spans="1:38" ht="20.25" thickBot="1" x14ac:dyDescent="0.2">
      <c r="A13" s="779"/>
      <c r="B13" s="780"/>
      <c r="C13" s="695" t="s">
        <v>767</v>
      </c>
      <c r="D13" s="781"/>
      <c r="E13" s="780"/>
      <c r="F13" s="769"/>
      <c r="G13" s="769"/>
      <c r="H13" s="769"/>
      <c r="I13" s="780"/>
      <c r="J13" s="780"/>
      <c r="K13" s="780"/>
      <c r="L13" s="780"/>
      <c r="M13" s="780"/>
      <c r="N13" s="780"/>
      <c r="O13" s="780"/>
      <c r="P13" s="780"/>
      <c r="Q13" s="780"/>
      <c r="R13" s="780"/>
      <c r="S13" s="780"/>
      <c r="T13" s="780"/>
      <c r="U13" s="780"/>
      <c r="V13" s="780"/>
      <c r="W13" s="780"/>
      <c r="X13" s="780"/>
      <c r="Y13" s="780"/>
      <c r="Z13" s="780"/>
      <c r="AA13" s="780"/>
      <c r="AB13" s="780"/>
      <c r="AC13" s="780"/>
      <c r="AD13" s="780"/>
      <c r="AE13" s="780"/>
      <c r="AF13" s="776"/>
      <c r="AI13" s="784" t="s">
        <v>236</v>
      </c>
      <c r="AJ13" s="784" t="s">
        <v>585</v>
      </c>
      <c r="AK13" s="784" t="s">
        <v>286</v>
      </c>
    </row>
    <row r="14" spans="1:38" ht="12.95" customHeight="1" thickBot="1" x14ac:dyDescent="0.2">
      <c r="A14" s="779"/>
      <c r="B14" s="780"/>
      <c r="C14" s="1702" t="s">
        <v>586</v>
      </c>
      <c r="D14" s="1703"/>
      <c r="E14" s="1703"/>
      <c r="F14" s="1703"/>
      <c r="G14" s="1703"/>
      <c r="H14" s="1703"/>
      <c r="I14" s="1703"/>
      <c r="J14" s="1703"/>
      <c r="K14" s="1703"/>
      <c r="L14" s="1703"/>
      <c r="M14" s="1703"/>
      <c r="N14" s="1703"/>
      <c r="O14" s="1704"/>
      <c r="P14" s="1705" t="str">
        <f>IF(入力シート!E58="","",入力シート!E58)</f>
        <v/>
      </c>
      <c r="Q14" s="1706"/>
      <c r="R14" s="1707"/>
      <c r="S14" s="1708" t="s">
        <v>587</v>
      </c>
      <c r="T14" s="1709"/>
      <c r="U14" s="1709"/>
      <c r="V14" s="1709"/>
      <c r="W14" s="1626" t="s">
        <v>754</v>
      </c>
      <c r="X14" s="1626"/>
      <c r="Y14" s="1626"/>
      <c r="Z14" s="1626"/>
      <c r="AA14" s="1626"/>
      <c r="AB14" s="1626"/>
      <c r="AC14" s="1626"/>
      <c r="AD14" s="1627"/>
      <c r="AE14" s="780"/>
      <c r="AF14" s="776"/>
      <c r="AI14" s="763">
        <v>1</v>
      </c>
      <c r="AJ14" s="763">
        <f>IF(OR(W14="",W14="確認して✓をご選択ください"),0,1)</f>
        <v>0</v>
      </c>
      <c r="AK14" s="763">
        <f>AI14-AJ14</f>
        <v>1</v>
      </c>
    </row>
    <row r="15" spans="1:38" x14ac:dyDescent="0.15">
      <c r="A15" s="779"/>
      <c r="B15" s="780"/>
      <c r="C15" s="780"/>
      <c r="D15" s="780"/>
      <c r="E15" s="780"/>
      <c r="F15" s="769"/>
      <c r="G15" s="769"/>
      <c r="H15" s="769"/>
      <c r="I15" s="769"/>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76"/>
    </row>
    <row r="16" spans="1:38" ht="16.5" thickBot="1" x14ac:dyDescent="0.2">
      <c r="A16" s="775"/>
      <c r="B16" s="785" t="s">
        <v>588</v>
      </c>
      <c r="C16" s="769"/>
      <c r="D16" s="769"/>
      <c r="E16" s="769"/>
      <c r="F16" s="769"/>
      <c r="G16" s="769"/>
      <c r="H16" s="769"/>
      <c r="I16" s="769"/>
      <c r="J16" s="769"/>
      <c r="K16" s="769"/>
      <c r="L16" s="769"/>
      <c r="M16" s="769"/>
      <c r="N16" s="769"/>
      <c r="O16" s="769"/>
      <c r="P16" s="769"/>
      <c r="Q16" s="769"/>
      <c r="R16" s="769"/>
      <c r="S16" s="769"/>
      <c r="T16" s="769"/>
      <c r="U16" s="769"/>
      <c r="V16" s="769"/>
      <c r="W16" s="769"/>
      <c r="X16" s="769"/>
      <c r="Y16" s="769"/>
      <c r="Z16" s="769"/>
      <c r="AA16" s="769"/>
      <c r="AB16" s="769"/>
      <c r="AC16" s="769"/>
      <c r="AD16" s="769"/>
      <c r="AE16" s="769"/>
      <c r="AF16" s="776"/>
    </row>
    <row r="17" spans="1:41" x14ac:dyDescent="0.15">
      <c r="A17" s="775"/>
      <c r="B17" s="786"/>
      <c r="C17" s="787"/>
      <c r="D17" s="787"/>
      <c r="E17" s="787"/>
      <c r="F17" s="787"/>
      <c r="G17" s="788" t="s">
        <v>589</v>
      </c>
      <c r="H17" s="166"/>
      <c r="I17" s="167"/>
      <c r="J17" s="167"/>
      <c r="K17" s="168"/>
      <c r="L17" s="167"/>
      <c r="M17" s="167"/>
      <c r="N17" s="167"/>
      <c r="O17" s="167"/>
      <c r="P17" s="167"/>
      <c r="Q17" s="167"/>
      <c r="R17" s="167"/>
      <c r="S17" s="167"/>
      <c r="T17" s="167"/>
      <c r="U17" s="167"/>
      <c r="V17" s="167"/>
      <c r="W17" s="167"/>
      <c r="X17" s="167"/>
      <c r="Y17" s="167"/>
      <c r="Z17" s="167"/>
      <c r="AA17" s="167"/>
      <c r="AB17" s="167"/>
      <c r="AC17" s="167"/>
      <c r="AD17" s="167"/>
      <c r="AE17" s="169"/>
      <c r="AF17" s="776"/>
      <c r="AM17" s="784"/>
      <c r="AN17" s="784"/>
      <c r="AO17" s="784"/>
    </row>
    <row r="18" spans="1:41" ht="14.25" thickBot="1" x14ac:dyDescent="0.2">
      <c r="A18" s="775"/>
      <c r="B18" s="789"/>
      <c r="C18" s="790"/>
      <c r="D18" s="790"/>
      <c r="E18" s="790"/>
      <c r="F18" s="790"/>
      <c r="G18" s="791" t="s">
        <v>590</v>
      </c>
      <c r="H18" s="170"/>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2"/>
      <c r="AF18" s="776"/>
      <c r="AM18" s="784"/>
      <c r="AN18" s="784"/>
      <c r="AO18" s="784"/>
    </row>
    <row r="19" spans="1:41" x14ac:dyDescent="0.15">
      <c r="A19" s="775"/>
      <c r="B19" s="1679" t="s">
        <v>591</v>
      </c>
      <c r="C19" s="1680"/>
      <c r="D19" s="1680"/>
      <c r="E19" s="1680"/>
      <c r="F19" s="1680"/>
      <c r="G19" s="1681"/>
      <c r="H19" s="798"/>
      <c r="I19" s="799"/>
      <c r="J19" s="799"/>
      <c r="K19" s="799"/>
      <c r="L19" s="799"/>
      <c r="M19" s="799"/>
      <c r="N19" s="799"/>
      <c r="O19" s="799"/>
      <c r="P19" s="799"/>
      <c r="Q19" s="799"/>
      <c r="R19" s="799"/>
      <c r="S19" s="799"/>
      <c r="T19" s="799"/>
      <c r="U19" s="799"/>
      <c r="V19" s="799"/>
      <c r="W19" s="799"/>
      <c r="X19" s="799"/>
      <c r="Y19" s="799"/>
      <c r="Z19" s="799"/>
      <c r="AA19" s="799"/>
      <c r="AB19" s="799"/>
      <c r="AC19" s="799"/>
      <c r="AD19" s="799"/>
      <c r="AE19" s="800"/>
      <c r="AF19" s="776"/>
    </row>
    <row r="20" spans="1:41" x14ac:dyDescent="0.15">
      <c r="A20" s="775"/>
      <c r="B20" s="1682"/>
      <c r="C20" s="1683"/>
      <c r="D20" s="1683"/>
      <c r="E20" s="1683"/>
      <c r="F20" s="1683"/>
      <c r="G20" s="1684"/>
      <c r="H20" s="801"/>
      <c r="I20" s="802"/>
      <c r="J20" s="802"/>
      <c r="K20" s="802"/>
      <c r="L20" s="802"/>
      <c r="M20" s="802"/>
      <c r="N20" s="802"/>
      <c r="O20" s="802"/>
      <c r="P20" s="802"/>
      <c r="Q20" s="802"/>
      <c r="R20" s="802"/>
      <c r="S20" s="802"/>
      <c r="T20" s="802"/>
      <c r="U20" s="802"/>
      <c r="V20" s="802"/>
      <c r="W20" s="802"/>
      <c r="X20" s="802"/>
      <c r="Y20" s="802"/>
      <c r="Z20" s="802"/>
      <c r="AA20" s="802"/>
      <c r="AB20" s="802"/>
      <c r="AC20" s="802"/>
      <c r="AD20" s="802"/>
      <c r="AE20" s="803"/>
      <c r="AF20" s="776"/>
    </row>
    <row r="21" spans="1:41" x14ac:dyDescent="0.15">
      <c r="A21" s="775"/>
      <c r="B21" s="1688"/>
      <c r="C21" s="1689"/>
      <c r="D21" s="1689"/>
      <c r="E21" s="1689"/>
      <c r="F21" s="1689"/>
      <c r="G21" s="1690"/>
      <c r="H21" s="804"/>
      <c r="I21" s="805"/>
      <c r="J21" s="805"/>
      <c r="K21" s="805"/>
      <c r="L21" s="805"/>
      <c r="M21" s="805"/>
      <c r="N21" s="805"/>
      <c r="O21" s="805"/>
      <c r="P21" s="805"/>
      <c r="Q21" s="805"/>
      <c r="R21" s="805"/>
      <c r="S21" s="805"/>
      <c r="T21" s="805"/>
      <c r="U21" s="805"/>
      <c r="V21" s="805"/>
      <c r="W21" s="805"/>
      <c r="X21" s="805"/>
      <c r="Y21" s="805"/>
      <c r="Z21" s="805"/>
      <c r="AA21" s="805"/>
      <c r="AB21" s="805"/>
      <c r="AC21" s="805"/>
      <c r="AD21" s="805"/>
      <c r="AE21" s="806"/>
      <c r="AF21" s="776"/>
    </row>
    <row r="22" spans="1:41" x14ac:dyDescent="0.15">
      <c r="A22" s="775"/>
      <c r="B22" s="1691" t="s">
        <v>742</v>
      </c>
      <c r="C22" s="1680"/>
      <c r="D22" s="1680"/>
      <c r="E22" s="1680"/>
      <c r="F22" s="1680"/>
      <c r="G22" s="1681"/>
      <c r="H22" s="798"/>
      <c r="I22" s="799"/>
      <c r="J22" s="799"/>
      <c r="K22" s="799"/>
      <c r="L22" s="799"/>
      <c r="M22" s="799"/>
      <c r="N22" s="799"/>
      <c r="O22" s="799"/>
      <c r="P22" s="799"/>
      <c r="Q22" s="799"/>
      <c r="R22" s="799"/>
      <c r="S22" s="799"/>
      <c r="T22" s="799"/>
      <c r="U22" s="799"/>
      <c r="V22" s="799"/>
      <c r="W22" s="799"/>
      <c r="X22" s="799"/>
      <c r="Y22" s="799"/>
      <c r="Z22" s="799"/>
      <c r="AA22" s="799"/>
      <c r="AB22" s="799"/>
      <c r="AC22" s="799"/>
      <c r="AD22" s="799"/>
      <c r="AE22" s="800"/>
      <c r="AF22" s="776"/>
    </row>
    <row r="23" spans="1:41" x14ac:dyDescent="0.15">
      <c r="A23" s="775"/>
      <c r="B23" s="1682"/>
      <c r="C23" s="1683"/>
      <c r="D23" s="1683"/>
      <c r="E23" s="1683"/>
      <c r="F23" s="1683"/>
      <c r="G23" s="1684"/>
      <c r="H23" s="801"/>
      <c r="I23" s="802"/>
      <c r="J23" s="802"/>
      <c r="K23" s="802"/>
      <c r="L23" s="802"/>
      <c r="M23" s="802"/>
      <c r="N23" s="802"/>
      <c r="O23" s="802"/>
      <c r="P23" s="802"/>
      <c r="Q23" s="802"/>
      <c r="R23" s="802"/>
      <c r="S23" s="802"/>
      <c r="T23" s="802"/>
      <c r="U23" s="802"/>
      <c r="V23" s="802"/>
      <c r="W23" s="802"/>
      <c r="X23" s="802"/>
      <c r="Y23" s="802"/>
      <c r="Z23" s="802"/>
      <c r="AA23" s="802"/>
      <c r="AB23" s="802"/>
      <c r="AC23" s="802"/>
      <c r="AD23" s="802"/>
      <c r="AE23" s="803"/>
      <c r="AF23" s="776"/>
    </row>
    <row r="24" spans="1:41" x14ac:dyDescent="0.15">
      <c r="A24" s="775"/>
      <c r="B24" s="1688"/>
      <c r="C24" s="1689"/>
      <c r="D24" s="1689"/>
      <c r="E24" s="1689"/>
      <c r="F24" s="1689"/>
      <c r="G24" s="1690"/>
      <c r="H24" s="804"/>
      <c r="I24" s="805"/>
      <c r="J24" s="805"/>
      <c r="K24" s="805"/>
      <c r="L24" s="805"/>
      <c r="M24" s="805"/>
      <c r="N24" s="805"/>
      <c r="O24" s="805"/>
      <c r="P24" s="805"/>
      <c r="Q24" s="805"/>
      <c r="R24" s="805"/>
      <c r="S24" s="805"/>
      <c r="T24" s="805"/>
      <c r="U24" s="805"/>
      <c r="V24" s="805"/>
      <c r="W24" s="805"/>
      <c r="X24" s="805"/>
      <c r="Y24" s="805"/>
      <c r="Z24" s="805"/>
      <c r="AA24" s="805"/>
      <c r="AB24" s="805"/>
      <c r="AC24" s="805"/>
      <c r="AD24" s="805"/>
      <c r="AE24" s="806"/>
      <c r="AF24" s="776"/>
    </row>
    <row r="25" spans="1:41" ht="12.95" customHeight="1" x14ac:dyDescent="0.15">
      <c r="A25" s="775"/>
      <c r="B25" s="1692" t="s">
        <v>743</v>
      </c>
      <c r="C25" s="1683"/>
      <c r="D25" s="1683"/>
      <c r="E25" s="1683"/>
      <c r="F25" s="1683"/>
      <c r="G25" s="1684"/>
      <c r="H25" s="801"/>
      <c r="I25" s="802"/>
      <c r="J25" s="802"/>
      <c r="K25" s="802"/>
      <c r="L25" s="802"/>
      <c r="M25" s="802"/>
      <c r="N25" s="802"/>
      <c r="O25" s="802"/>
      <c r="P25" s="802"/>
      <c r="Q25" s="802"/>
      <c r="R25" s="802"/>
      <c r="S25" s="802"/>
      <c r="T25" s="802"/>
      <c r="U25" s="802"/>
      <c r="V25" s="802"/>
      <c r="W25" s="802"/>
      <c r="X25" s="802"/>
      <c r="Y25" s="802"/>
      <c r="Z25" s="802"/>
      <c r="AA25" s="802"/>
      <c r="AB25" s="802"/>
      <c r="AC25" s="802"/>
      <c r="AD25" s="802"/>
      <c r="AE25" s="803"/>
      <c r="AF25" s="776"/>
    </row>
    <row r="26" spans="1:41" ht="12.95" customHeight="1" x14ac:dyDescent="0.15">
      <c r="A26" s="775"/>
      <c r="B26" s="1682"/>
      <c r="C26" s="1683"/>
      <c r="D26" s="1683"/>
      <c r="E26" s="1683"/>
      <c r="F26" s="1683"/>
      <c r="G26" s="1684"/>
      <c r="H26" s="801"/>
      <c r="I26" s="802"/>
      <c r="J26" s="802"/>
      <c r="K26" s="802"/>
      <c r="L26" s="802"/>
      <c r="M26" s="802"/>
      <c r="N26" s="802"/>
      <c r="O26" s="802"/>
      <c r="P26" s="802"/>
      <c r="Q26" s="802"/>
      <c r="R26" s="802"/>
      <c r="S26" s="802"/>
      <c r="T26" s="802"/>
      <c r="U26" s="802"/>
      <c r="V26" s="802"/>
      <c r="W26" s="802"/>
      <c r="X26" s="802"/>
      <c r="Y26" s="802"/>
      <c r="Z26" s="802"/>
      <c r="AA26" s="802"/>
      <c r="AB26" s="802"/>
      <c r="AC26" s="802"/>
      <c r="AD26" s="802"/>
      <c r="AE26" s="803"/>
      <c r="AF26" s="776"/>
    </row>
    <row r="27" spans="1:41" ht="12.95" customHeight="1" thickBot="1" x14ac:dyDescent="0.2">
      <c r="A27" s="775"/>
      <c r="B27" s="1685"/>
      <c r="C27" s="1686"/>
      <c r="D27" s="1686"/>
      <c r="E27" s="1686"/>
      <c r="F27" s="1686"/>
      <c r="G27" s="1687"/>
      <c r="H27" s="807"/>
      <c r="I27" s="808"/>
      <c r="J27" s="808"/>
      <c r="K27" s="808"/>
      <c r="L27" s="808"/>
      <c r="M27" s="808"/>
      <c r="N27" s="808"/>
      <c r="O27" s="808"/>
      <c r="P27" s="808"/>
      <c r="Q27" s="808"/>
      <c r="R27" s="808"/>
      <c r="S27" s="808"/>
      <c r="T27" s="808"/>
      <c r="U27" s="808"/>
      <c r="V27" s="808"/>
      <c r="W27" s="808"/>
      <c r="X27" s="808"/>
      <c r="Y27" s="808"/>
      <c r="Z27" s="808"/>
      <c r="AA27" s="808"/>
      <c r="AB27" s="808"/>
      <c r="AC27" s="808"/>
      <c r="AD27" s="808"/>
      <c r="AE27" s="809"/>
      <c r="AF27" s="776"/>
    </row>
    <row r="28" spans="1:41" ht="12.95" customHeight="1" x14ac:dyDescent="0.15">
      <c r="A28" s="775"/>
      <c r="B28" s="1695" t="s">
        <v>592</v>
      </c>
      <c r="C28" s="1696"/>
      <c r="D28" s="1696"/>
      <c r="E28" s="1696"/>
      <c r="F28" s="1696"/>
      <c r="G28" s="1697"/>
      <c r="H28" s="810"/>
      <c r="I28" s="811"/>
      <c r="J28" s="811"/>
      <c r="K28" s="811"/>
      <c r="L28" s="811"/>
      <c r="M28" s="811"/>
      <c r="N28" s="811"/>
      <c r="O28" s="811"/>
      <c r="P28" s="811"/>
      <c r="Q28" s="811"/>
      <c r="R28" s="811"/>
      <c r="S28" s="811"/>
      <c r="T28" s="811"/>
      <c r="U28" s="811"/>
      <c r="V28" s="811"/>
      <c r="W28" s="811"/>
      <c r="X28" s="811"/>
      <c r="Y28" s="811"/>
      <c r="Z28" s="811"/>
      <c r="AA28" s="811"/>
      <c r="AB28" s="811"/>
      <c r="AC28" s="811"/>
      <c r="AD28" s="811"/>
      <c r="AE28" s="812"/>
      <c r="AF28" s="776"/>
    </row>
    <row r="29" spans="1:41" x14ac:dyDescent="0.15">
      <c r="A29" s="775"/>
      <c r="B29" s="1682"/>
      <c r="C29" s="1683"/>
      <c r="D29" s="1683"/>
      <c r="E29" s="1683"/>
      <c r="F29" s="1683"/>
      <c r="G29" s="1684"/>
      <c r="H29" s="801"/>
      <c r="I29" s="802"/>
      <c r="J29" s="802"/>
      <c r="K29" s="802"/>
      <c r="L29" s="802"/>
      <c r="M29" s="802"/>
      <c r="N29" s="802"/>
      <c r="O29" s="802"/>
      <c r="P29" s="802"/>
      <c r="Q29" s="802"/>
      <c r="R29" s="802"/>
      <c r="S29" s="802"/>
      <c r="T29" s="802"/>
      <c r="U29" s="802"/>
      <c r="V29" s="802"/>
      <c r="W29" s="802"/>
      <c r="X29" s="802"/>
      <c r="Y29" s="802"/>
      <c r="Z29" s="802"/>
      <c r="AA29" s="802"/>
      <c r="AB29" s="802"/>
      <c r="AC29" s="802"/>
      <c r="AD29" s="802"/>
      <c r="AE29" s="803"/>
      <c r="AF29" s="776"/>
    </row>
    <row r="30" spans="1:41" x14ac:dyDescent="0.15">
      <c r="A30" s="775"/>
      <c r="B30" s="1688"/>
      <c r="C30" s="1689"/>
      <c r="D30" s="1689"/>
      <c r="E30" s="1689"/>
      <c r="F30" s="1689"/>
      <c r="G30" s="1690"/>
      <c r="H30" s="804"/>
      <c r="I30" s="805"/>
      <c r="J30" s="805"/>
      <c r="K30" s="805"/>
      <c r="L30" s="805"/>
      <c r="M30" s="805"/>
      <c r="N30" s="805"/>
      <c r="O30" s="805"/>
      <c r="P30" s="805"/>
      <c r="Q30" s="805"/>
      <c r="R30" s="805"/>
      <c r="S30" s="805"/>
      <c r="T30" s="805"/>
      <c r="U30" s="805"/>
      <c r="V30" s="805"/>
      <c r="W30" s="805"/>
      <c r="X30" s="805"/>
      <c r="Y30" s="805"/>
      <c r="Z30" s="805"/>
      <c r="AA30" s="805"/>
      <c r="AB30" s="805"/>
      <c r="AC30" s="805"/>
      <c r="AD30" s="805"/>
      <c r="AE30" s="806"/>
      <c r="AF30" s="776"/>
    </row>
    <row r="31" spans="1:41" x14ac:dyDescent="0.15">
      <c r="A31" s="775"/>
      <c r="B31" s="1679" t="s">
        <v>593</v>
      </c>
      <c r="C31" s="1680"/>
      <c r="D31" s="1680"/>
      <c r="E31" s="1680"/>
      <c r="F31" s="1680"/>
      <c r="G31" s="1681"/>
      <c r="H31" s="798"/>
      <c r="I31" s="799"/>
      <c r="J31" s="799"/>
      <c r="K31" s="799"/>
      <c r="L31" s="799"/>
      <c r="M31" s="799"/>
      <c r="N31" s="799"/>
      <c r="O31" s="799"/>
      <c r="P31" s="799"/>
      <c r="Q31" s="799"/>
      <c r="R31" s="799"/>
      <c r="S31" s="799"/>
      <c r="T31" s="799"/>
      <c r="U31" s="799"/>
      <c r="V31" s="799"/>
      <c r="W31" s="799"/>
      <c r="X31" s="799"/>
      <c r="Y31" s="799"/>
      <c r="Z31" s="799"/>
      <c r="AA31" s="799"/>
      <c r="AB31" s="799"/>
      <c r="AC31" s="799"/>
      <c r="AD31" s="799"/>
      <c r="AE31" s="800"/>
      <c r="AF31" s="776"/>
    </row>
    <row r="32" spans="1:41" x14ac:dyDescent="0.15">
      <c r="A32" s="775"/>
      <c r="B32" s="1682"/>
      <c r="C32" s="1683"/>
      <c r="D32" s="1683"/>
      <c r="E32" s="1683"/>
      <c r="F32" s="1683"/>
      <c r="G32" s="1684"/>
      <c r="H32" s="801"/>
      <c r="I32" s="802"/>
      <c r="J32" s="802"/>
      <c r="K32" s="802"/>
      <c r="L32" s="802"/>
      <c r="M32" s="802"/>
      <c r="N32" s="802"/>
      <c r="O32" s="802"/>
      <c r="P32" s="802"/>
      <c r="Q32" s="802"/>
      <c r="R32" s="802"/>
      <c r="S32" s="802"/>
      <c r="T32" s="802"/>
      <c r="U32" s="802"/>
      <c r="V32" s="802"/>
      <c r="W32" s="802"/>
      <c r="X32" s="802"/>
      <c r="Y32" s="802"/>
      <c r="Z32" s="802"/>
      <c r="AA32" s="802"/>
      <c r="AB32" s="802"/>
      <c r="AC32" s="802"/>
      <c r="AD32" s="802"/>
      <c r="AE32" s="803"/>
      <c r="AF32" s="776"/>
    </row>
    <row r="33" spans="1:32" x14ac:dyDescent="0.15">
      <c r="A33" s="775"/>
      <c r="B33" s="1688"/>
      <c r="C33" s="1689"/>
      <c r="D33" s="1689"/>
      <c r="E33" s="1689"/>
      <c r="F33" s="1689"/>
      <c r="G33" s="1690"/>
      <c r="H33" s="804"/>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6"/>
      <c r="AF33" s="776"/>
    </row>
    <row r="34" spans="1:32" x14ac:dyDescent="0.15">
      <c r="A34" s="775"/>
      <c r="B34" s="1679" t="s">
        <v>594</v>
      </c>
      <c r="C34" s="1680"/>
      <c r="D34" s="1680"/>
      <c r="E34" s="1680"/>
      <c r="F34" s="1680"/>
      <c r="G34" s="1681"/>
      <c r="H34" s="798"/>
      <c r="I34" s="799"/>
      <c r="J34" s="799"/>
      <c r="K34" s="799"/>
      <c r="L34" s="799"/>
      <c r="M34" s="799"/>
      <c r="N34" s="799"/>
      <c r="O34" s="799"/>
      <c r="P34" s="799"/>
      <c r="Q34" s="799"/>
      <c r="R34" s="799"/>
      <c r="S34" s="799"/>
      <c r="T34" s="799"/>
      <c r="U34" s="799"/>
      <c r="V34" s="799"/>
      <c r="W34" s="799"/>
      <c r="X34" s="799"/>
      <c r="Y34" s="799"/>
      <c r="Z34" s="799"/>
      <c r="AA34" s="799"/>
      <c r="AB34" s="799"/>
      <c r="AC34" s="799"/>
      <c r="AD34" s="799"/>
      <c r="AE34" s="800"/>
      <c r="AF34" s="776"/>
    </row>
    <row r="35" spans="1:32" x14ac:dyDescent="0.15">
      <c r="A35" s="775"/>
      <c r="B35" s="1682"/>
      <c r="C35" s="1683"/>
      <c r="D35" s="1683"/>
      <c r="E35" s="1683"/>
      <c r="F35" s="1683"/>
      <c r="G35" s="1684"/>
      <c r="H35" s="801"/>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3"/>
      <c r="AF35" s="776"/>
    </row>
    <row r="36" spans="1:32" x14ac:dyDescent="0.15">
      <c r="A36" s="775"/>
      <c r="B36" s="1688"/>
      <c r="C36" s="1689"/>
      <c r="D36" s="1689"/>
      <c r="E36" s="1689"/>
      <c r="F36" s="1689"/>
      <c r="G36" s="1690"/>
      <c r="H36" s="804"/>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6"/>
      <c r="AF36" s="776"/>
    </row>
    <row r="37" spans="1:32" x14ac:dyDescent="0.15">
      <c r="A37" s="775"/>
      <c r="B37" s="1679" t="s">
        <v>595</v>
      </c>
      <c r="C37" s="1680"/>
      <c r="D37" s="1680"/>
      <c r="E37" s="1680"/>
      <c r="F37" s="1680"/>
      <c r="G37" s="1681"/>
      <c r="H37" s="798"/>
      <c r="I37" s="799"/>
      <c r="J37" s="799"/>
      <c r="K37" s="799"/>
      <c r="L37" s="799"/>
      <c r="M37" s="799"/>
      <c r="N37" s="799"/>
      <c r="O37" s="799"/>
      <c r="P37" s="799"/>
      <c r="Q37" s="799"/>
      <c r="R37" s="799"/>
      <c r="S37" s="799"/>
      <c r="T37" s="799"/>
      <c r="U37" s="799"/>
      <c r="V37" s="799"/>
      <c r="W37" s="799"/>
      <c r="X37" s="799"/>
      <c r="Y37" s="799"/>
      <c r="Z37" s="799"/>
      <c r="AA37" s="799"/>
      <c r="AB37" s="799"/>
      <c r="AC37" s="799"/>
      <c r="AD37" s="799"/>
      <c r="AE37" s="800"/>
      <c r="AF37" s="776"/>
    </row>
    <row r="38" spans="1:32" x14ac:dyDescent="0.15">
      <c r="A38" s="775"/>
      <c r="B38" s="1682"/>
      <c r="C38" s="1683"/>
      <c r="D38" s="1683"/>
      <c r="E38" s="1683"/>
      <c r="F38" s="1683"/>
      <c r="G38" s="1684"/>
      <c r="H38" s="801"/>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3"/>
      <c r="AF38" s="776"/>
    </row>
    <row r="39" spans="1:32" x14ac:dyDescent="0.15">
      <c r="A39" s="775"/>
      <c r="B39" s="1688"/>
      <c r="C39" s="1689"/>
      <c r="D39" s="1689"/>
      <c r="E39" s="1689"/>
      <c r="F39" s="1689"/>
      <c r="G39" s="1690"/>
      <c r="H39" s="804"/>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6"/>
      <c r="AF39" s="776"/>
    </row>
    <row r="40" spans="1:32" x14ac:dyDescent="0.15">
      <c r="A40" s="775"/>
      <c r="B40" s="1679" t="s">
        <v>596</v>
      </c>
      <c r="C40" s="1680"/>
      <c r="D40" s="1680"/>
      <c r="E40" s="1680"/>
      <c r="F40" s="1680"/>
      <c r="G40" s="1681"/>
      <c r="H40" s="798"/>
      <c r="I40" s="799"/>
      <c r="J40" s="799"/>
      <c r="K40" s="799"/>
      <c r="L40" s="799"/>
      <c r="M40" s="799"/>
      <c r="N40" s="799"/>
      <c r="O40" s="799"/>
      <c r="P40" s="799"/>
      <c r="Q40" s="799"/>
      <c r="R40" s="799"/>
      <c r="S40" s="799"/>
      <c r="T40" s="799"/>
      <c r="U40" s="799"/>
      <c r="V40" s="799"/>
      <c r="W40" s="799"/>
      <c r="X40" s="799"/>
      <c r="Y40" s="799"/>
      <c r="Z40" s="799"/>
      <c r="AA40" s="799"/>
      <c r="AB40" s="799"/>
      <c r="AC40" s="799"/>
      <c r="AD40" s="799"/>
      <c r="AE40" s="800"/>
      <c r="AF40" s="776"/>
    </row>
    <row r="41" spans="1:32" x14ac:dyDescent="0.15">
      <c r="A41" s="775"/>
      <c r="B41" s="1682"/>
      <c r="C41" s="1683"/>
      <c r="D41" s="1683"/>
      <c r="E41" s="1683"/>
      <c r="F41" s="1683"/>
      <c r="G41" s="1684"/>
      <c r="H41" s="801"/>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3"/>
      <c r="AF41" s="776"/>
    </row>
    <row r="42" spans="1:32" x14ac:dyDescent="0.15">
      <c r="A42" s="775"/>
      <c r="B42" s="1688"/>
      <c r="C42" s="1689"/>
      <c r="D42" s="1689"/>
      <c r="E42" s="1689"/>
      <c r="F42" s="1689"/>
      <c r="G42" s="1690"/>
      <c r="H42" s="804"/>
      <c r="I42" s="805"/>
      <c r="J42" s="805"/>
      <c r="K42" s="805"/>
      <c r="L42" s="805"/>
      <c r="M42" s="805"/>
      <c r="N42" s="805"/>
      <c r="O42" s="805"/>
      <c r="P42" s="805"/>
      <c r="Q42" s="805"/>
      <c r="R42" s="805"/>
      <c r="S42" s="805"/>
      <c r="T42" s="805"/>
      <c r="U42" s="805"/>
      <c r="V42" s="805"/>
      <c r="W42" s="805"/>
      <c r="X42" s="805"/>
      <c r="Y42" s="805"/>
      <c r="Z42" s="805"/>
      <c r="AA42" s="805"/>
      <c r="AB42" s="805"/>
      <c r="AC42" s="805"/>
      <c r="AD42" s="805"/>
      <c r="AE42" s="806"/>
      <c r="AF42" s="776"/>
    </row>
    <row r="43" spans="1:32" x14ac:dyDescent="0.15">
      <c r="A43" s="775"/>
      <c r="B43" s="1679" t="s">
        <v>597</v>
      </c>
      <c r="C43" s="1680"/>
      <c r="D43" s="1680"/>
      <c r="E43" s="1680"/>
      <c r="F43" s="1680"/>
      <c r="G43" s="1681"/>
      <c r="H43" s="798"/>
      <c r="I43" s="799"/>
      <c r="J43" s="799"/>
      <c r="K43" s="799"/>
      <c r="L43" s="799"/>
      <c r="M43" s="799"/>
      <c r="N43" s="799"/>
      <c r="O43" s="799"/>
      <c r="P43" s="799"/>
      <c r="Q43" s="799"/>
      <c r="R43" s="799"/>
      <c r="S43" s="799"/>
      <c r="T43" s="799"/>
      <c r="U43" s="799"/>
      <c r="V43" s="799"/>
      <c r="W43" s="799"/>
      <c r="X43" s="799"/>
      <c r="Y43" s="799"/>
      <c r="Z43" s="799"/>
      <c r="AA43" s="799"/>
      <c r="AB43" s="799"/>
      <c r="AC43" s="799"/>
      <c r="AD43" s="799"/>
      <c r="AE43" s="800"/>
      <c r="AF43" s="776"/>
    </row>
    <row r="44" spans="1:32" x14ac:dyDescent="0.15">
      <c r="A44" s="775"/>
      <c r="B44" s="1682"/>
      <c r="C44" s="1683"/>
      <c r="D44" s="1683"/>
      <c r="E44" s="1683"/>
      <c r="F44" s="1683"/>
      <c r="G44" s="1684"/>
      <c r="H44" s="801"/>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3"/>
      <c r="AF44" s="776"/>
    </row>
    <row r="45" spans="1:32" x14ac:dyDescent="0.15">
      <c r="A45" s="775"/>
      <c r="B45" s="1688"/>
      <c r="C45" s="1689"/>
      <c r="D45" s="1689"/>
      <c r="E45" s="1689"/>
      <c r="F45" s="1689"/>
      <c r="G45" s="1690"/>
      <c r="H45" s="804"/>
      <c r="I45" s="805"/>
      <c r="J45" s="805"/>
      <c r="K45" s="805"/>
      <c r="L45" s="805"/>
      <c r="M45" s="805"/>
      <c r="N45" s="805"/>
      <c r="O45" s="805"/>
      <c r="P45" s="805"/>
      <c r="Q45" s="805"/>
      <c r="R45" s="805"/>
      <c r="S45" s="805"/>
      <c r="T45" s="805"/>
      <c r="U45" s="805"/>
      <c r="V45" s="805"/>
      <c r="W45" s="805"/>
      <c r="X45" s="805"/>
      <c r="Y45" s="805"/>
      <c r="Z45" s="805"/>
      <c r="AA45" s="805"/>
      <c r="AB45" s="805"/>
      <c r="AC45" s="805"/>
      <c r="AD45" s="805"/>
      <c r="AE45" s="806"/>
      <c r="AF45" s="776"/>
    </row>
    <row r="46" spans="1:32" x14ac:dyDescent="0.15">
      <c r="A46" s="775"/>
      <c r="B46" s="1679" t="s">
        <v>598</v>
      </c>
      <c r="C46" s="1680"/>
      <c r="D46" s="1680"/>
      <c r="E46" s="1680"/>
      <c r="F46" s="1680"/>
      <c r="G46" s="1681"/>
      <c r="H46" s="801"/>
      <c r="I46" s="802"/>
      <c r="J46" s="802"/>
      <c r="K46" s="802"/>
      <c r="L46" s="802"/>
      <c r="M46" s="802"/>
      <c r="N46" s="802"/>
      <c r="O46" s="802"/>
      <c r="P46" s="802"/>
      <c r="Q46" s="802"/>
      <c r="R46" s="802"/>
      <c r="S46" s="802"/>
      <c r="T46" s="802"/>
      <c r="U46" s="802"/>
      <c r="V46" s="802"/>
      <c r="W46" s="802"/>
      <c r="X46" s="802"/>
      <c r="Y46" s="802"/>
      <c r="Z46" s="802"/>
      <c r="AA46" s="802"/>
      <c r="AB46" s="802"/>
      <c r="AC46" s="802"/>
      <c r="AD46" s="802"/>
      <c r="AE46" s="803"/>
      <c r="AF46" s="776"/>
    </row>
    <row r="47" spans="1:32" x14ac:dyDescent="0.15">
      <c r="A47" s="775"/>
      <c r="B47" s="1682"/>
      <c r="C47" s="1683"/>
      <c r="D47" s="1683"/>
      <c r="E47" s="1683"/>
      <c r="F47" s="1683"/>
      <c r="G47" s="1684"/>
      <c r="H47" s="801"/>
      <c r="I47" s="802"/>
      <c r="J47" s="802"/>
      <c r="K47" s="802"/>
      <c r="L47" s="802"/>
      <c r="M47" s="802"/>
      <c r="N47" s="802"/>
      <c r="O47" s="802"/>
      <c r="P47" s="802"/>
      <c r="Q47" s="802"/>
      <c r="R47" s="802"/>
      <c r="S47" s="802"/>
      <c r="T47" s="802"/>
      <c r="U47" s="802"/>
      <c r="V47" s="802"/>
      <c r="W47" s="802"/>
      <c r="X47" s="802"/>
      <c r="Y47" s="802"/>
      <c r="Z47" s="802"/>
      <c r="AA47" s="802"/>
      <c r="AB47" s="802"/>
      <c r="AC47" s="802"/>
      <c r="AD47" s="802"/>
      <c r="AE47" s="803"/>
      <c r="AF47" s="776"/>
    </row>
    <row r="48" spans="1:32" x14ac:dyDescent="0.15">
      <c r="A48" s="775"/>
      <c r="B48" s="1688"/>
      <c r="C48" s="1689"/>
      <c r="D48" s="1689"/>
      <c r="E48" s="1689"/>
      <c r="F48" s="1689"/>
      <c r="G48" s="1690"/>
      <c r="H48" s="801"/>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3"/>
      <c r="AF48" s="776"/>
    </row>
    <row r="49" spans="1:32" x14ac:dyDescent="0.15">
      <c r="A49" s="775"/>
      <c r="B49" s="1679" t="s">
        <v>599</v>
      </c>
      <c r="C49" s="1680"/>
      <c r="D49" s="1680"/>
      <c r="E49" s="1680"/>
      <c r="F49" s="1680"/>
      <c r="G49" s="1681"/>
      <c r="H49" s="798"/>
      <c r="I49" s="799"/>
      <c r="J49" s="799"/>
      <c r="K49" s="799"/>
      <c r="L49" s="799"/>
      <c r="M49" s="799"/>
      <c r="N49" s="799"/>
      <c r="O49" s="799"/>
      <c r="P49" s="799"/>
      <c r="Q49" s="799"/>
      <c r="R49" s="799"/>
      <c r="S49" s="799"/>
      <c r="T49" s="799"/>
      <c r="U49" s="799"/>
      <c r="V49" s="799"/>
      <c r="W49" s="799"/>
      <c r="X49" s="799"/>
      <c r="Y49" s="799"/>
      <c r="Z49" s="799"/>
      <c r="AA49" s="799"/>
      <c r="AB49" s="799"/>
      <c r="AC49" s="799"/>
      <c r="AD49" s="799"/>
      <c r="AE49" s="800"/>
      <c r="AF49" s="776"/>
    </row>
    <row r="50" spans="1:32" x14ac:dyDescent="0.15">
      <c r="A50" s="775"/>
      <c r="B50" s="1682"/>
      <c r="C50" s="1683"/>
      <c r="D50" s="1683"/>
      <c r="E50" s="1683"/>
      <c r="F50" s="1683"/>
      <c r="G50" s="1684"/>
      <c r="H50" s="801"/>
      <c r="I50" s="802"/>
      <c r="J50" s="802"/>
      <c r="K50" s="802"/>
      <c r="L50" s="802"/>
      <c r="M50" s="802"/>
      <c r="N50" s="802"/>
      <c r="O50" s="802"/>
      <c r="P50" s="802"/>
      <c r="Q50" s="802"/>
      <c r="R50" s="802"/>
      <c r="S50" s="802"/>
      <c r="T50" s="802"/>
      <c r="U50" s="802"/>
      <c r="V50" s="802"/>
      <c r="W50" s="802"/>
      <c r="X50" s="802"/>
      <c r="Y50" s="802"/>
      <c r="Z50" s="802"/>
      <c r="AA50" s="802"/>
      <c r="AB50" s="802"/>
      <c r="AC50" s="802"/>
      <c r="AD50" s="802"/>
      <c r="AE50" s="803"/>
      <c r="AF50" s="776"/>
    </row>
    <row r="51" spans="1:32" ht="14.25" thickBot="1" x14ac:dyDescent="0.2">
      <c r="A51" s="775"/>
      <c r="B51" s="1685"/>
      <c r="C51" s="1686"/>
      <c r="D51" s="1686"/>
      <c r="E51" s="1686"/>
      <c r="F51" s="1686"/>
      <c r="G51" s="1687"/>
      <c r="H51" s="807"/>
      <c r="I51" s="808"/>
      <c r="J51" s="808"/>
      <c r="K51" s="808"/>
      <c r="L51" s="808"/>
      <c r="M51" s="808"/>
      <c r="N51" s="808"/>
      <c r="O51" s="808"/>
      <c r="P51" s="808"/>
      <c r="Q51" s="808"/>
      <c r="R51" s="808"/>
      <c r="S51" s="808"/>
      <c r="T51" s="808"/>
      <c r="U51" s="808"/>
      <c r="V51" s="808"/>
      <c r="W51" s="808"/>
      <c r="X51" s="808"/>
      <c r="Y51" s="808"/>
      <c r="Z51" s="808"/>
      <c r="AA51" s="808"/>
      <c r="AB51" s="808"/>
      <c r="AC51" s="808"/>
      <c r="AD51" s="808"/>
      <c r="AE51" s="809"/>
      <c r="AF51" s="776"/>
    </row>
    <row r="52" spans="1:32" x14ac:dyDescent="0.15">
      <c r="A52" s="775"/>
      <c r="B52" s="769"/>
      <c r="C52" s="769"/>
      <c r="D52" s="769"/>
      <c r="E52" s="769"/>
      <c r="F52" s="769"/>
      <c r="G52" s="769"/>
      <c r="H52" s="769"/>
      <c r="I52" s="769"/>
      <c r="J52" s="769"/>
      <c r="K52" s="769"/>
      <c r="L52" s="769"/>
      <c r="M52" s="769"/>
      <c r="N52" s="769"/>
      <c r="O52" s="769"/>
      <c r="P52" s="769"/>
      <c r="Q52" s="769"/>
      <c r="R52" s="769"/>
      <c r="S52" s="769"/>
      <c r="T52" s="769"/>
      <c r="U52" s="769"/>
      <c r="V52" s="769"/>
      <c r="W52" s="769"/>
      <c r="X52" s="769"/>
      <c r="Y52" s="769"/>
      <c r="Z52" s="769"/>
      <c r="AA52" s="769"/>
      <c r="AB52" s="769"/>
      <c r="AC52" s="769"/>
      <c r="AD52" s="769"/>
      <c r="AE52" s="769"/>
      <c r="AF52" s="776"/>
    </row>
    <row r="53" spans="1:32" x14ac:dyDescent="0.15">
      <c r="A53" s="775"/>
      <c r="B53" s="769"/>
      <c r="C53" s="769"/>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69"/>
      <c r="AB53" s="769"/>
      <c r="AC53" s="769"/>
      <c r="AD53" s="769"/>
      <c r="AE53" s="769"/>
      <c r="AF53" s="776"/>
    </row>
    <row r="54" spans="1:32" x14ac:dyDescent="0.15">
      <c r="A54" s="775"/>
      <c r="B54" s="769"/>
      <c r="C54" s="769"/>
      <c r="D54" s="769"/>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769"/>
      <c r="AC54" s="769"/>
      <c r="AD54" s="769"/>
      <c r="AE54" s="769"/>
      <c r="AF54" s="776"/>
    </row>
    <row r="55" spans="1:32" x14ac:dyDescent="0.15">
      <c r="A55" s="775"/>
      <c r="B55" s="769"/>
      <c r="C55" s="769"/>
      <c r="D55" s="769"/>
      <c r="E55" s="769"/>
      <c r="F55" s="769"/>
      <c r="G55" s="769"/>
      <c r="H55" s="769"/>
      <c r="I55" s="769"/>
      <c r="J55" s="769"/>
      <c r="K55" s="769"/>
      <c r="L55" s="769"/>
      <c r="M55" s="769"/>
      <c r="N55" s="769"/>
      <c r="O55" s="769"/>
      <c r="P55" s="769"/>
      <c r="Q55" s="769"/>
      <c r="R55" s="769"/>
      <c r="S55" s="769"/>
      <c r="T55" s="769"/>
      <c r="U55" s="769"/>
      <c r="V55" s="769"/>
      <c r="W55" s="769"/>
      <c r="X55" s="769"/>
      <c r="Y55" s="769"/>
      <c r="Z55" s="769"/>
      <c r="AA55" s="769"/>
      <c r="AB55" s="769"/>
      <c r="AC55" s="769"/>
      <c r="AD55" s="769"/>
      <c r="AE55" s="769"/>
      <c r="AF55" s="776"/>
    </row>
    <row r="56" spans="1:32" ht="14.25" thickBot="1" x14ac:dyDescent="0.2">
      <c r="A56" s="789"/>
      <c r="B56" s="790"/>
      <c r="C56" s="790"/>
      <c r="D56" s="790"/>
      <c r="E56" s="790"/>
      <c r="F56" s="790"/>
      <c r="G56" s="790"/>
      <c r="H56" s="790"/>
      <c r="I56" s="790"/>
      <c r="J56" s="790"/>
      <c r="K56" s="790"/>
      <c r="L56" s="790"/>
      <c r="M56" s="790"/>
      <c r="N56" s="790"/>
      <c r="O56" s="790"/>
      <c r="P56" s="790"/>
      <c r="Q56" s="790"/>
      <c r="R56" s="790"/>
      <c r="S56" s="790"/>
      <c r="T56" s="790"/>
      <c r="U56" s="790"/>
      <c r="V56" s="790"/>
      <c r="W56" s="790"/>
      <c r="X56" s="790"/>
      <c r="Y56" s="790"/>
      <c r="Z56" s="790"/>
      <c r="AA56" s="790"/>
      <c r="AB56" s="790"/>
      <c r="AC56" s="790"/>
      <c r="AD56" s="790"/>
      <c r="AE56" s="790"/>
      <c r="AF56" s="792"/>
    </row>
  </sheetData>
  <sheetProtection formatCells="0" formatColumns="0" formatRows="0" insertColumns="0" insertRows="0" deleteColumns="0" deleteRows="0"/>
  <mergeCells count="24">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 ref="B49:G51"/>
    <mergeCell ref="B19:G21"/>
    <mergeCell ref="B43:G45"/>
    <mergeCell ref="B46:G48"/>
    <mergeCell ref="B31:G33"/>
    <mergeCell ref="B22:G24"/>
    <mergeCell ref="B25:G27"/>
    <mergeCell ref="B34:G36"/>
    <mergeCell ref="B37:G39"/>
    <mergeCell ref="B40:G42"/>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xr:uid="{EA0C9D2B-C1AD-4EEF-8930-6A4DDF748436}">
      <formula1>"確認して✓をご選択ください,✓"</formula1>
    </dataValidation>
  </dataValidations>
  <hyperlinks>
    <hyperlink ref="A1" location="はじめに!A1" display="＜はじめにへ" xr:uid="{D4FD33F4-3603-436A-A9C7-6F63A7143CBB}"/>
    <hyperlink ref="AD1:AF1" location="おわりに!Print_Area" display="おわりに＞" xr:uid="{690806F2-4F09-40A8-B416-72104BF3AF05}"/>
    <hyperlink ref="A1:C1" location="入力シート!A1" display="＜入力シートへ" xr:uid="{53AE411B-3330-4A35-83FC-8E07EB24ACBA}"/>
  </hyperlinks>
  <pageMargins left="0.74803149606299213" right="0.27559055118110237" top="0.27559055118110237" bottom="0.31496062992125984" header="0.19685039370078741" footer="0.19685039370078741"/>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B4621-6EAA-4058-BEDE-2A0C389CDC49}">
  <sheetPr codeName="Sheet5">
    <tabColor theme="5" tint="0.59999389629810485"/>
  </sheetPr>
  <dimension ref="A2:G99"/>
  <sheetViews>
    <sheetView showGridLines="0" view="pageBreakPreview" zoomScale="60" zoomScaleNormal="62" workbookViewId="0">
      <pane xSplit="1" ySplit="4" topLeftCell="B50" activePane="bottomRight" state="frozen"/>
      <selection pane="topRight" activeCell="B1" sqref="B1"/>
      <selection pane="bottomLeft" activeCell="A5" sqref="A5"/>
      <selection pane="bottomRight" activeCell="E32" sqref="E32"/>
    </sheetView>
  </sheetViews>
  <sheetFormatPr defaultColWidth="8.875" defaultRowHeight="21" x14ac:dyDescent="0.15"/>
  <cols>
    <col min="1" max="1" width="2.625" style="6" customWidth="1"/>
    <col min="2" max="2" width="5.875" style="6" customWidth="1"/>
    <col min="3" max="3" width="52.125" style="6" customWidth="1"/>
    <col min="4" max="4" width="70.875" style="6" customWidth="1"/>
    <col min="5" max="5" width="21.125" style="6" customWidth="1"/>
    <col min="6" max="6" width="96.875" style="142" bestFit="1" customWidth="1"/>
    <col min="7" max="14" width="8.875" style="6" customWidth="1"/>
    <col min="15" max="16384" width="8.875" style="6"/>
  </cols>
  <sheetData>
    <row r="2" spans="1:7" ht="35.25" x14ac:dyDescent="0.15">
      <c r="A2" s="8" t="s">
        <v>19</v>
      </c>
      <c r="B2" s="32"/>
      <c r="C2" s="8"/>
      <c r="D2" s="8"/>
      <c r="E2" s="8"/>
    </row>
    <row r="3" spans="1:7" ht="35.25" x14ac:dyDescent="0.15">
      <c r="A3" s="8"/>
      <c r="B3" s="32"/>
      <c r="C3" s="8"/>
      <c r="D3" s="8"/>
      <c r="E3" s="8"/>
    </row>
    <row r="4" spans="1:7" ht="24" x14ac:dyDescent="0.15">
      <c r="B4" s="99" t="s">
        <v>20</v>
      </c>
      <c r="C4" s="99"/>
      <c r="D4" s="99"/>
      <c r="E4" s="99"/>
      <c r="F4" s="99" t="s">
        <v>21</v>
      </c>
      <c r="G4" s="9"/>
    </row>
    <row r="5" spans="1:7" ht="24" x14ac:dyDescent="0.15">
      <c r="B5" s="100" t="s">
        <v>22</v>
      </c>
      <c r="C5" s="101"/>
      <c r="D5" s="120"/>
      <c r="E5" s="120"/>
      <c r="F5" s="143"/>
    </row>
    <row r="6" spans="1:7" ht="24" x14ac:dyDescent="0.15">
      <c r="B6" s="187"/>
      <c r="C6" s="918" t="s">
        <v>23</v>
      </c>
      <c r="D6" s="919"/>
      <c r="E6" s="920"/>
      <c r="F6" s="921" t="s">
        <v>890</v>
      </c>
    </row>
    <row r="7" spans="1:7" ht="42" x14ac:dyDescent="0.15">
      <c r="B7" s="187"/>
      <c r="C7" s="922"/>
      <c r="D7" s="923"/>
      <c r="E7" s="923"/>
      <c r="F7" s="924" t="s">
        <v>891</v>
      </c>
    </row>
    <row r="8" spans="1:7" ht="24" x14ac:dyDescent="0.15">
      <c r="B8" s="187"/>
      <c r="C8" s="922"/>
      <c r="D8" s="923"/>
      <c r="E8" s="923"/>
      <c r="F8" s="924" t="s">
        <v>892</v>
      </c>
    </row>
    <row r="9" spans="1:7" ht="24" x14ac:dyDescent="0.15">
      <c r="B9" s="187"/>
      <c r="C9" s="922"/>
      <c r="D9" s="923"/>
      <c r="E9" s="923"/>
      <c r="F9" s="921" t="s">
        <v>893</v>
      </c>
    </row>
    <row r="10" spans="1:7" x14ac:dyDescent="0.15">
      <c r="B10" s="82"/>
      <c r="C10" s="88" t="s">
        <v>24</v>
      </c>
      <c r="D10" s="84"/>
      <c r="E10" s="91"/>
      <c r="F10" s="181" t="s">
        <v>25</v>
      </c>
    </row>
    <row r="11" spans="1:7" x14ac:dyDescent="0.15">
      <c r="B11" s="82"/>
      <c r="C11" s="117"/>
      <c r="D11" s="30"/>
      <c r="E11" s="81"/>
      <c r="F11" s="181" t="s">
        <v>26</v>
      </c>
    </row>
    <row r="12" spans="1:7" x14ac:dyDescent="0.15">
      <c r="B12" s="82"/>
      <c r="C12" s="92"/>
      <c r="D12" s="31"/>
      <c r="E12" s="122"/>
      <c r="F12" s="181" t="s">
        <v>27</v>
      </c>
    </row>
    <row r="13" spans="1:7" x14ac:dyDescent="0.15">
      <c r="B13" s="82"/>
      <c r="C13" s="117" t="s">
        <v>43</v>
      </c>
      <c r="D13" s="111" t="s">
        <v>44</v>
      </c>
      <c r="E13" s="128"/>
      <c r="F13" s="144" t="s">
        <v>25</v>
      </c>
    </row>
    <row r="14" spans="1:7" x14ac:dyDescent="0.15">
      <c r="B14" s="82"/>
      <c r="C14" s="117"/>
      <c r="D14" s="112"/>
      <c r="E14" s="128"/>
      <c r="F14" s="144" t="s">
        <v>45</v>
      </c>
    </row>
    <row r="15" spans="1:7" x14ac:dyDescent="0.15">
      <c r="B15" s="82"/>
      <c r="C15" s="117"/>
      <c r="D15" s="112"/>
      <c r="E15" s="128"/>
      <c r="F15" s="144" t="s">
        <v>46</v>
      </c>
    </row>
    <row r="16" spans="1:7" x14ac:dyDescent="0.15">
      <c r="B16" s="82"/>
      <c r="C16" s="117"/>
      <c r="D16" s="112"/>
      <c r="E16" s="128"/>
      <c r="F16" s="144" t="s">
        <v>47</v>
      </c>
    </row>
    <row r="17" spans="2:6" x14ac:dyDescent="0.15">
      <c r="B17" s="82"/>
      <c r="C17" s="117"/>
      <c r="D17" s="112"/>
      <c r="E17" s="128"/>
      <c r="F17" s="144" t="s">
        <v>48</v>
      </c>
    </row>
    <row r="18" spans="2:6" x14ac:dyDescent="0.15">
      <c r="B18" s="82"/>
      <c r="C18" s="117"/>
      <c r="D18" s="112"/>
      <c r="E18" s="128"/>
      <c r="F18" s="144" t="s">
        <v>49</v>
      </c>
    </row>
    <row r="19" spans="2:6" x14ac:dyDescent="0.15">
      <c r="B19" s="82"/>
      <c r="C19" s="117"/>
      <c r="D19" s="112"/>
      <c r="E19" s="128"/>
      <c r="F19" s="144" t="s">
        <v>50</v>
      </c>
    </row>
    <row r="20" spans="2:6" x14ac:dyDescent="0.15">
      <c r="B20" s="82"/>
      <c r="C20" s="117"/>
      <c r="D20" s="112"/>
      <c r="E20" s="128"/>
      <c r="F20" s="144" t="s">
        <v>51</v>
      </c>
    </row>
    <row r="21" spans="2:6" x14ac:dyDescent="0.15">
      <c r="B21" s="82"/>
      <c r="C21" s="117"/>
      <c r="D21" s="112"/>
      <c r="E21" s="128"/>
      <c r="F21" s="144" t="s">
        <v>52</v>
      </c>
    </row>
    <row r="22" spans="2:6" x14ac:dyDescent="0.15">
      <c r="B22" s="82"/>
      <c r="C22" s="117"/>
      <c r="D22" s="113"/>
      <c r="E22" s="128"/>
      <c r="F22" s="144" t="s">
        <v>53</v>
      </c>
    </row>
    <row r="23" spans="2:6" x14ac:dyDescent="0.15">
      <c r="B23" s="82"/>
      <c r="C23" s="83" t="s">
        <v>28</v>
      </c>
      <c r="D23" s="30"/>
      <c r="E23" s="127"/>
      <c r="F23" s="144" t="s">
        <v>25</v>
      </c>
    </row>
    <row r="24" spans="2:6" x14ac:dyDescent="0.15">
      <c r="B24" s="82"/>
      <c r="C24" s="85"/>
      <c r="D24" s="30"/>
      <c r="E24" s="30"/>
      <c r="F24" s="144" t="s">
        <v>26</v>
      </c>
    </row>
    <row r="25" spans="2:6" x14ac:dyDescent="0.15">
      <c r="B25" s="82"/>
      <c r="C25" s="85"/>
      <c r="D25" s="30"/>
      <c r="E25" s="30"/>
      <c r="F25" s="144" t="s">
        <v>27</v>
      </c>
    </row>
    <row r="26" spans="2:6" x14ac:dyDescent="0.15">
      <c r="B26" s="82"/>
      <c r="C26" s="88" t="s">
        <v>40</v>
      </c>
      <c r="D26" s="84"/>
      <c r="E26" s="127"/>
      <c r="F26" s="144" t="s">
        <v>25</v>
      </c>
    </row>
    <row r="27" spans="2:6" x14ac:dyDescent="0.15">
      <c r="B27" s="82"/>
      <c r="C27" s="117"/>
      <c r="D27" s="30"/>
      <c r="E27" s="128"/>
      <c r="F27" s="144" t="s">
        <v>41</v>
      </c>
    </row>
    <row r="28" spans="2:6" x14ac:dyDescent="0.15">
      <c r="B28" s="82"/>
      <c r="C28" s="92"/>
      <c r="D28" s="31"/>
      <c r="E28" s="126"/>
      <c r="F28" s="144" t="s">
        <v>42</v>
      </c>
    </row>
    <row r="29" spans="2:6" x14ac:dyDescent="0.15">
      <c r="B29" s="82"/>
      <c r="C29" s="88" t="s">
        <v>29</v>
      </c>
      <c r="D29" s="89"/>
      <c r="E29" s="129"/>
      <c r="F29" s="144" t="s">
        <v>25</v>
      </c>
    </row>
    <row r="30" spans="2:6" x14ac:dyDescent="0.15">
      <c r="B30" s="82"/>
      <c r="C30" s="117"/>
      <c r="D30" s="12"/>
      <c r="E30" s="132"/>
      <c r="F30" s="144" t="s">
        <v>30</v>
      </c>
    </row>
    <row r="31" spans="2:6" x14ac:dyDescent="0.15">
      <c r="B31" s="82"/>
      <c r="C31" s="92"/>
      <c r="D31" s="130"/>
      <c r="E31" s="131"/>
      <c r="F31" s="144" t="s">
        <v>31</v>
      </c>
    </row>
    <row r="32" spans="2:6" x14ac:dyDescent="0.15">
      <c r="B32" s="82"/>
      <c r="C32" s="90" t="s">
        <v>32</v>
      </c>
      <c r="D32" s="84"/>
      <c r="E32" s="123"/>
      <c r="F32" s="144" t="s">
        <v>25</v>
      </c>
    </row>
    <row r="33" spans="2:6" x14ac:dyDescent="0.15">
      <c r="B33" s="82"/>
      <c r="C33" s="85"/>
      <c r="D33" s="30"/>
      <c r="E33" s="30"/>
      <c r="F33" s="144" t="s">
        <v>33</v>
      </c>
    </row>
    <row r="34" spans="2:6" x14ac:dyDescent="0.15">
      <c r="B34" s="82"/>
      <c r="C34" s="85"/>
      <c r="D34" s="30"/>
      <c r="E34" s="30"/>
      <c r="F34" s="144" t="s">
        <v>34</v>
      </c>
    </row>
    <row r="35" spans="2:6" x14ac:dyDescent="0.15">
      <c r="B35" s="82"/>
      <c r="C35" s="85"/>
      <c r="D35" s="88" t="s">
        <v>35</v>
      </c>
      <c r="E35" s="91"/>
      <c r="F35" s="181" t="s">
        <v>25</v>
      </c>
    </row>
    <row r="36" spans="2:6" x14ac:dyDescent="0.15">
      <c r="B36" s="82"/>
      <c r="C36" s="85"/>
      <c r="D36" s="117"/>
      <c r="E36" s="81"/>
      <c r="F36" s="181" t="s">
        <v>36</v>
      </c>
    </row>
    <row r="37" spans="2:6" x14ac:dyDescent="0.15">
      <c r="B37" s="82"/>
      <c r="C37" s="85"/>
      <c r="D37" s="92"/>
      <c r="E37" s="122"/>
      <c r="F37" s="181" t="s">
        <v>734</v>
      </c>
    </row>
    <row r="38" spans="2:6" x14ac:dyDescent="0.15">
      <c r="B38" s="82"/>
      <c r="C38" s="83" t="s">
        <v>37</v>
      </c>
      <c r="D38" s="89"/>
      <c r="E38" s="84"/>
      <c r="F38" s="144" t="s">
        <v>25</v>
      </c>
    </row>
    <row r="39" spans="2:6" x14ac:dyDescent="0.15">
      <c r="B39" s="82"/>
      <c r="C39" s="85"/>
      <c r="D39" s="12"/>
      <c r="E39" s="125"/>
      <c r="F39" s="144" t="s">
        <v>38</v>
      </c>
    </row>
    <row r="40" spans="2:6" x14ac:dyDescent="0.15">
      <c r="B40" s="82"/>
      <c r="C40" s="85"/>
      <c r="D40" s="124"/>
      <c r="E40" s="126"/>
      <c r="F40" s="144" t="s">
        <v>39</v>
      </c>
    </row>
    <row r="41" spans="2:6" x14ac:dyDescent="0.15">
      <c r="B41" s="93"/>
      <c r="C41" s="88" t="s">
        <v>54</v>
      </c>
      <c r="D41" s="89"/>
      <c r="E41" s="129"/>
      <c r="F41" s="144" t="s">
        <v>25</v>
      </c>
    </row>
    <row r="42" spans="2:6" x14ac:dyDescent="0.15">
      <c r="B42" s="93"/>
      <c r="C42" s="117"/>
      <c r="D42" s="12"/>
      <c r="E42" s="132"/>
      <c r="F42" s="144" t="s">
        <v>942</v>
      </c>
    </row>
    <row r="43" spans="2:6" x14ac:dyDescent="0.15">
      <c r="B43" s="93"/>
      <c r="C43" s="117"/>
      <c r="D43" s="12"/>
      <c r="E43" s="132"/>
      <c r="F43" s="144" t="s">
        <v>943</v>
      </c>
    </row>
    <row r="44" spans="2:6" x14ac:dyDescent="0.15">
      <c r="B44" s="95"/>
      <c r="C44" s="135"/>
      <c r="D44" s="133"/>
      <c r="E44" s="134"/>
      <c r="F44" s="144" t="s">
        <v>944</v>
      </c>
    </row>
    <row r="45" spans="2:6" x14ac:dyDescent="0.15">
      <c r="B45" s="82"/>
      <c r="C45" s="88" t="s">
        <v>902</v>
      </c>
      <c r="D45" s="89"/>
      <c r="E45" s="129"/>
      <c r="F45" s="144" t="s">
        <v>25</v>
      </c>
    </row>
    <row r="46" spans="2:6" x14ac:dyDescent="0.15">
      <c r="B46" s="82"/>
      <c r="C46" s="117"/>
      <c r="D46" s="12"/>
      <c r="E46" s="132"/>
      <c r="F46" s="144" t="s">
        <v>903</v>
      </c>
    </row>
    <row r="47" spans="2:6" x14ac:dyDescent="0.15">
      <c r="B47" s="82"/>
      <c r="C47" s="135"/>
      <c r="D47" s="133"/>
      <c r="E47" s="134"/>
      <c r="F47" s="144" t="s">
        <v>904</v>
      </c>
    </row>
    <row r="48" spans="2:6" ht="30" x14ac:dyDescent="0.15">
      <c r="B48" s="100" t="s">
        <v>55</v>
      </c>
      <c r="C48" s="94"/>
      <c r="D48" s="136"/>
      <c r="E48" s="136"/>
      <c r="F48" s="145"/>
    </row>
    <row r="49" spans="2:6" x14ac:dyDescent="0.15">
      <c r="B49" s="82"/>
      <c r="C49" s="96" t="s">
        <v>56</v>
      </c>
      <c r="D49" s="97"/>
      <c r="E49" s="97"/>
      <c r="F49" s="182" t="s">
        <v>25</v>
      </c>
    </row>
    <row r="50" spans="2:6" x14ac:dyDescent="0.15">
      <c r="B50" s="82"/>
      <c r="C50" s="96"/>
      <c r="D50" s="97"/>
      <c r="E50" s="97"/>
      <c r="F50" s="144" t="s">
        <v>26</v>
      </c>
    </row>
    <row r="51" spans="2:6" x14ac:dyDescent="0.15">
      <c r="B51" s="82"/>
      <c r="C51" s="96"/>
      <c r="D51" s="97"/>
      <c r="E51" s="97"/>
      <c r="F51" s="144" t="s">
        <v>57</v>
      </c>
    </row>
    <row r="52" spans="2:6" x14ac:dyDescent="0.15">
      <c r="B52" s="82"/>
      <c r="C52" s="96"/>
      <c r="D52" s="98" t="s">
        <v>125</v>
      </c>
      <c r="E52" s="137"/>
      <c r="F52" s="144" t="s">
        <v>25</v>
      </c>
    </row>
    <row r="53" spans="2:6" x14ac:dyDescent="0.15">
      <c r="B53" s="82"/>
      <c r="C53" s="96"/>
      <c r="D53" s="118"/>
      <c r="E53" s="138"/>
      <c r="F53" s="144" t="s">
        <v>58</v>
      </c>
    </row>
    <row r="54" spans="2:6" x14ac:dyDescent="0.15">
      <c r="B54" s="82"/>
      <c r="C54" s="96"/>
      <c r="D54" s="139"/>
      <c r="E54" s="140"/>
      <c r="F54" s="144" t="s">
        <v>59</v>
      </c>
    </row>
    <row r="55" spans="2:6" x14ac:dyDescent="0.15">
      <c r="B55" s="82"/>
      <c r="C55" s="98" t="s">
        <v>60</v>
      </c>
      <c r="D55" s="98" t="s">
        <v>131</v>
      </c>
      <c r="E55" s="137"/>
      <c r="F55" s="144" t="s">
        <v>61</v>
      </c>
    </row>
    <row r="56" spans="2:6" x14ac:dyDescent="0.15">
      <c r="B56" s="82"/>
      <c r="C56" s="96"/>
      <c r="D56" s="185"/>
      <c r="E56" s="140"/>
      <c r="F56" s="144" t="s">
        <v>648</v>
      </c>
    </row>
    <row r="57" spans="2:6" x14ac:dyDescent="0.15">
      <c r="B57" s="82"/>
      <c r="C57" s="96"/>
      <c r="D57" s="98" t="s">
        <v>133</v>
      </c>
      <c r="E57" s="137"/>
      <c r="F57" s="183" t="s">
        <v>25</v>
      </c>
    </row>
    <row r="58" spans="2:6" x14ac:dyDescent="0.15">
      <c r="B58" s="82"/>
      <c r="C58" s="96"/>
      <c r="D58" s="118"/>
      <c r="E58" s="138"/>
      <c r="F58" s="183" t="s">
        <v>62</v>
      </c>
    </row>
    <row r="59" spans="2:6" x14ac:dyDescent="0.15">
      <c r="B59" s="82"/>
      <c r="C59" s="96"/>
      <c r="D59" s="118"/>
      <c r="E59" s="138"/>
      <c r="F59" s="183" t="s">
        <v>63</v>
      </c>
    </row>
    <row r="60" spans="2:6" x14ac:dyDescent="0.15">
      <c r="B60" s="82"/>
      <c r="C60" s="96"/>
      <c r="D60" s="139"/>
      <c r="E60" s="140"/>
      <c r="F60" s="183" t="s">
        <v>735</v>
      </c>
    </row>
    <row r="61" spans="2:6" ht="30" x14ac:dyDescent="0.15">
      <c r="B61" s="100" t="s">
        <v>693</v>
      </c>
      <c r="C61" s="94"/>
      <c r="D61" s="136"/>
      <c r="E61" s="136"/>
      <c r="F61" s="145"/>
    </row>
    <row r="62" spans="2:6" x14ac:dyDescent="0.15">
      <c r="B62" s="82"/>
      <c r="C62" s="108" t="s">
        <v>696</v>
      </c>
      <c r="D62" s="111" t="s">
        <v>697</v>
      </c>
      <c r="E62" s="123"/>
      <c r="F62" s="182" t="s">
        <v>25</v>
      </c>
    </row>
    <row r="63" spans="2:6" x14ac:dyDescent="0.15">
      <c r="B63" s="82"/>
      <c r="C63" s="108"/>
      <c r="D63" s="112"/>
      <c r="E63" s="125"/>
      <c r="F63" s="144" t="s">
        <v>26</v>
      </c>
    </row>
    <row r="64" spans="2:6" x14ac:dyDescent="0.15">
      <c r="B64" s="82"/>
      <c r="C64" s="108"/>
      <c r="D64" s="112"/>
      <c r="E64" s="125"/>
      <c r="F64" s="144" t="s">
        <v>57</v>
      </c>
    </row>
    <row r="65" spans="2:6" x14ac:dyDescent="0.15">
      <c r="B65" s="82"/>
      <c r="C65" s="114"/>
      <c r="D65" s="111" t="s">
        <v>64</v>
      </c>
      <c r="E65" s="123"/>
      <c r="F65" s="144" t="s">
        <v>25</v>
      </c>
    </row>
    <row r="66" spans="2:6" x14ac:dyDescent="0.15">
      <c r="B66" s="82"/>
      <c r="C66" s="108"/>
      <c r="D66" s="112"/>
      <c r="E66" s="125"/>
      <c r="F66" s="144" t="s">
        <v>65</v>
      </c>
    </row>
    <row r="67" spans="2:6" x14ac:dyDescent="0.15">
      <c r="B67" s="82"/>
      <c r="C67" s="108"/>
      <c r="D67" s="112"/>
      <c r="E67" s="125"/>
      <c r="F67" s="144" t="s">
        <v>66</v>
      </c>
    </row>
    <row r="68" spans="2:6" x14ac:dyDescent="0.15">
      <c r="B68" s="82"/>
      <c r="C68" s="108"/>
      <c r="D68" s="112"/>
      <c r="E68" s="125"/>
      <c r="F68" s="144" t="s">
        <v>36</v>
      </c>
    </row>
    <row r="69" spans="2:6" x14ac:dyDescent="0.15">
      <c r="B69" s="82"/>
      <c r="C69" s="108"/>
      <c r="D69" s="111" t="s">
        <v>67</v>
      </c>
      <c r="E69" s="123"/>
      <c r="F69" s="183" t="s">
        <v>25</v>
      </c>
    </row>
    <row r="70" spans="2:6" x14ac:dyDescent="0.15">
      <c r="B70" s="82"/>
      <c r="C70" s="108"/>
      <c r="D70" s="112"/>
      <c r="E70" s="125"/>
      <c r="F70" s="183" t="s">
        <v>68</v>
      </c>
    </row>
    <row r="71" spans="2:6" x14ac:dyDescent="0.15">
      <c r="B71" s="82"/>
      <c r="C71" s="108"/>
      <c r="D71" s="112"/>
      <c r="E71" s="125"/>
      <c r="F71" s="183" t="s">
        <v>69</v>
      </c>
    </row>
    <row r="72" spans="2:6" x14ac:dyDescent="0.15">
      <c r="B72" s="82"/>
      <c r="C72" s="108"/>
      <c r="D72" s="112"/>
      <c r="E72" s="125"/>
      <c r="F72" s="183" t="s">
        <v>70</v>
      </c>
    </row>
    <row r="73" spans="2:6" x14ac:dyDescent="0.15">
      <c r="B73" s="82"/>
      <c r="C73" s="108"/>
      <c r="D73" s="111" t="s">
        <v>71</v>
      </c>
      <c r="E73" s="123"/>
      <c r="F73" s="183" t="s">
        <v>25</v>
      </c>
    </row>
    <row r="74" spans="2:6" x14ac:dyDescent="0.15">
      <c r="B74" s="82"/>
      <c r="C74" s="108"/>
      <c r="D74" s="112"/>
      <c r="E74" s="125"/>
      <c r="F74" s="183" t="s">
        <v>72</v>
      </c>
    </row>
    <row r="75" spans="2:6" x14ac:dyDescent="0.15">
      <c r="B75" s="82"/>
      <c r="C75" s="108"/>
      <c r="D75" s="112"/>
      <c r="E75" s="125"/>
      <c r="F75" s="183" t="s">
        <v>73</v>
      </c>
    </row>
    <row r="76" spans="2:6" x14ac:dyDescent="0.15">
      <c r="B76" s="82"/>
      <c r="C76" s="108"/>
      <c r="D76" s="110"/>
      <c r="E76" s="141"/>
      <c r="F76" s="183" t="s">
        <v>74</v>
      </c>
    </row>
    <row r="77" spans="2:6" x14ac:dyDescent="0.15">
      <c r="B77" s="82"/>
      <c r="C77" s="108"/>
      <c r="D77" s="109" t="s">
        <v>75</v>
      </c>
      <c r="E77" s="86"/>
      <c r="F77" s="144" t="s">
        <v>25</v>
      </c>
    </row>
    <row r="78" spans="2:6" x14ac:dyDescent="0.15">
      <c r="B78" s="82"/>
      <c r="C78" s="108"/>
      <c r="D78" s="112"/>
      <c r="E78" s="30"/>
      <c r="F78" s="144" t="s">
        <v>34</v>
      </c>
    </row>
    <row r="79" spans="2:6" x14ac:dyDescent="0.15">
      <c r="B79" s="82"/>
      <c r="C79" s="108"/>
      <c r="D79" s="112"/>
      <c r="E79" s="30"/>
      <c r="F79" s="144" t="s">
        <v>57</v>
      </c>
    </row>
    <row r="80" spans="2:6" x14ac:dyDescent="0.15">
      <c r="B80" s="82"/>
      <c r="C80" s="108"/>
      <c r="D80" s="109" t="s">
        <v>76</v>
      </c>
      <c r="E80" s="86"/>
      <c r="F80" s="144" t="s">
        <v>25</v>
      </c>
    </row>
    <row r="81" spans="2:6" x14ac:dyDescent="0.15">
      <c r="B81" s="82"/>
      <c r="C81" s="108"/>
      <c r="D81" s="112"/>
      <c r="E81" s="30"/>
      <c r="F81" s="144" t="s">
        <v>34</v>
      </c>
    </row>
    <row r="82" spans="2:6" x14ac:dyDescent="0.15">
      <c r="B82" s="82"/>
      <c r="C82" s="108"/>
      <c r="D82" s="112"/>
      <c r="E82" s="30"/>
      <c r="F82" s="144" t="s">
        <v>57</v>
      </c>
    </row>
    <row r="83" spans="2:6" ht="24" x14ac:dyDescent="0.15">
      <c r="B83" s="100" t="s">
        <v>894</v>
      </c>
      <c r="C83" s="115"/>
      <c r="D83" s="116"/>
      <c r="E83" s="340"/>
      <c r="F83" s="145"/>
    </row>
    <row r="84" spans="2:6" ht="24" x14ac:dyDescent="0.15">
      <c r="B84" s="187"/>
      <c r="C84" s="111" t="s">
        <v>691</v>
      </c>
      <c r="D84" s="188"/>
      <c r="E84" s="152"/>
      <c r="F84" s="182" t="s">
        <v>25</v>
      </c>
    </row>
    <row r="85" spans="2:6" ht="24" x14ac:dyDescent="0.15">
      <c r="B85" s="187"/>
      <c r="C85" s="112"/>
      <c r="D85" s="108"/>
      <c r="E85" s="152"/>
      <c r="F85" s="144" t="s">
        <v>26</v>
      </c>
    </row>
    <row r="86" spans="2:6" ht="24" x14ac:dyDescent="0.15">
      <c r="B86" s="187"/>
      <c r="C86" s="113"/>
      <c r="D86" s="186"/>
      <c r="E86" s="155"/>
      <c r="F86" s="144" t="s">
        <v>57</v>
      </c>
    </row>
    <row r="87" spans="2:6" ht="24" x14ac:dyDescent="0.15">
      <c r="B87" s="925" t="s">
        <v>895</v>
      </c>
      <c r="C87" s="926"/>
      <c r="D87" s="116"/>
      <c r="E87" s="87"/>
      <c r="F87" s="145"/>
    </row>
    <row r="88" spans="2:6" x14ac:dyDescent="0.15">
      <c r="B88" s="93"/>
      <c r="C88" s="121" t="s">
        <v>77</v>
      </c>
      <c r="D88" s="84"/>
      <c r="E88" s="123"/>
      <c r="F88" s="144" t="s">
        <v>25</v>
      </c>
    </row>
    <row r="89" spans="2:6" x14ac:dyDescent="0.15">
      <c r="B89" s="93"/>
      <c r="C89" s="146"/>
      <c r="D89" s="30"/>
      <c r="E89" s="125"/>
      <c r="F89" s="144" t="s">
        <v>34</v>
      </c>
    </row>
    <row r="90" spans="2:6" x14ac:dyDescent="0.15">
      <c r="B90" s="93"/>
      <c r="C90" s="147"/>
      <c r="D90" s="31"/>
      <c r="E90" s="148"/>
      <c r="F90" s="144" t="s">
        <v>57</v>
      </c>
    </row>
    <row r="91" spans="2:6" x14ac:dyDescent="0.15">
      <c r="B91" s="93"/>
      <c r="C91" s="121" t="s">
        <v>78</v>
      </c>
      <c r="D91" s="84"/>
      <c r="E91" s="123"/>
      <c r="F91" s="144" t="s">
        <v>25</v>
      </c>
    </row>
    <row r="92" spans="2:6" x14ac:dyDescent="0.15">
      <c r="B92" s="93"/>
      <c r="C92" s="146"/>
      <c r="D92" s="30"/>
      <c r="E92" s="125"/>
      <c r="F92" s="144" t="s">
        <v>34</v>
      </c>
    </row>
    <row r="93" spans="2:6" x14ac:dyDescent="0.15">
      <c r="B93" s="93"/>
      <c r="C93" s="147"/>
      <c r="D93" s="31"/>
      <c r="E93" s="148"/>
      <c r="F93" s="144" t="s">
        <v>57</v>
      </c>
    </row>
    <row r="94" spans="2:6" x14ac:dyDescent="0.15">
      <c r="B94" s="93"/>
      <c r="C94" s="121" t="s">
        <v>79</v>
      </c>
      <c r="D94" s="84"/>
      <c r="E94" s="123"/>
      <c r="F94" s="144" t="s">
        <v>25</v>
      </c>
    </row>
    <row r="95" spans="2:6" x14ac:dyDescent="0.15">
      <c r="B95" s="149"/>
      <c r="C95" s="151"/>
      <c r="D95" s="1"/>
      <c r="E95" s="152"/>
      <c r="F95" s="144" t="s">
        <v>34</v>
      </c>
    </row>
    <row r="96" spans="2:6" x14ac:dyDescent="0.15">
      <c r="B96" s="150"/>
      <c r="C96" s="153"/>
      <c r="D96" s="154"/>
      <c r="E96" s="155"/>
      <c r="F96" s="144" t="s">
        <v>57</v>
      </c>
    </row>
    <row r="97" spans="2:6" x14ac:dyDescent="0.15">
      <c r="B97" s="1"/>
      <c r="C97" s="1"/>
      <c r="D97" s="1"/>
      <c r="E97" s="1"/>
    </row>
    <row r="98" spans="2:6" x14ac:dyDescent="0.15">
      <c r="B98" s="1"/>
      <c r="C98" s="1"/>
      <c r="D98" s="1"/>
      <c r="E98" s="1"/>
    </row>
    <row r="99" spans="2:6" x14ac:dyDescent="0.15">
      <c r="F99" s="30"/>
    </row>
  </sheetData>
  <dataConsolidate/>
  <phoneticPr fontId="2"/>
  <pageMargins left="0.7" right="0.7" top="0.75" bottom="0.75" header="0.3" footer="0.3"/>
  <pageSetup paperSize="9" scale="2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324D-A0CF-43B7-9460-69390F612F75}">
  <sheetPr codeName="Sheet6">
    <tabColor theme="5" tint="0.59999389629810485"/>
  </sheetPr>
  <dimension ref="A1:H43"/>
  <sheetViews>
    <sheetView showGridLines="0" view="pageBreakPreview" zoomScale="60" zoomScaleNormal="109" workbookViewId="0">
      <pane ySplit="3" topLeftCell="A4" activePane="bottomLeft" state="frozen"/>
      <selection sqref="A1:C1"/>
      <selection pane="bottomLeft" sqref="A1:C1"/>
    </sheetView>
  </sheetViews>
  <sheetFormatPr defaultColWidth="8.875" defaultRowHeight="15.75" x14ac:dyDescent="0.15"/>
  <cols>
    <col min="1" max="1" width="2.625" style="6" customWidth="1"/>
    <col min="2" max="2" width="16" style="6" customWidth="1"/>
    <col min="3" max="3" width="48.5" style="6" customWidth="1"/>
    <col min="4" max="4" width="33.125" style="6" customWidth="1"/>
    <col min="5" max="5" width="15.125" style="6" customWidth="1"/>
    <col min="6" max="6" width="22.875" style="6" customWidth="1"/>
    <col min="7" max="7" width="4.5" style="6" customWidth="1"/>
    <col min="8" max="8" width="22.875" style="6" customWidth="1"/>
    <col min="9" max="16384" width="8.875" style="6"/>
  </cols>
  <sheetData>
    <row r="1" spans="1:8" ht="24.95" customHeight="1" x14ac:dyDescent="0.15">
      <c r="A1" s="160"/>
      <c r="B1" s="160"/>
    </row>
    <row r="2" spans="1:8" ht="26.45" customHeight="1" x14ac:dyDescent="0.15">
      <c r="A2" s="8"/>
      <c r="B2" s="8" t="s">
        <v>170</v>
      </c>
    </row>
    <row r="3" spans="1:8" ht="9.9499999999999993" customHeight="1" x14ac:dyDescent="0.15">
      <c r="A3" s="8"/>
      <c r="B3" s="8"/>
    </row>
    <row r="5" spans="1:8" ht="23.1" customHeight="1" x14ac:dyDescent="0.15">
      <c r="A5" s="9"/>
      <c r="B5" s="10" t="s">
        <v>171</v>
      </c>
      <c r="C5" s="9"/>
      <c r="D5" s="9"/>
      <c r="E5" s="9"/>
      <c r="F5" s="9"/>
      <c r="G5" s="9"/>
      <c r="H5" s="9"/>
    </row>
    <row r="6" spans="1:8" ht="9.6" customHeight="1" x14ac:dyDescent="0.15"/>
    <row r="7" spans="1:8" ht="21.95" customHeight="1" x14ac:dyDescent="0.15">
      <c r="B7" s="11" t="s">
        <v>880</v>
      </c>
      <c r="C7" s="20"/>
      <c r="D7" s="20"/>
      <c r="E7" s="21"/>
      <c r="F7" s="21"/>
    </row>
    <row r="8" spans="1:8" ht="15" customHeight="1" x14ac:dyDescent="0.15">
      <c r="B8" s="904" t="s">
        <v>762</v>
      </c>
      <c r="C8" s="20"/>
      <c r="D8" s="20"/>
      <c r="E8" s="21"/>
      <c r="F8" s="21"/>
    </row>
    <row r="9" spans="1:8" ht="15" customHeight="1" x14ac:dyDescent="0.15">
      <c r="B9" s="904" t="s">
        <v>763</v>
      </c>
      <c r="C9" s="13"/>
      <c r="D9" s="13"/>
      <c r="E9" s="21"/>
      <c r="F9" s="21"/>
    </row>
    <row r="10" spans="1:8" x14ac:dyDescent="0.15">
      <c r="B10" s="817"/>
      <c r="C10" s="13"/>
      <c r="D10" s="13"/>
      <c r="E10" s="21"/>
      <c r="F10" s="21"/>
    </row>
    <row r="11" spans="1:8" ht="21" x14ac:dyDescent="0.15">
      <c r="B11" s="11" t="s">
        <v>172</v>
      </c>
      <c r="C11" s="13"/>
      <c r="D11" s="13"/>
      <c r="E11" s="13"/>
      <c r="F11" s="13"/>
    </row>
    <row r="12" spans="1:8" ht="16.5" thickBot="1" x14ac:dyDescent="0.2">
      <c r="B12" s="17" t="s">
        <v>173</v>
      </c>
      <c r="C12" s="18"/>
      <c r="D12" s="18"/>
      <c r="E12" s="176" t="s">
        <v>174</v>
      </c>
    </row>
    <row r="13" spans="1:8" ht="16.5" thickTop="1" x14ac:dyDescent="0.15">
      <c r="B13" s="894" t="s">
        <v>2</v>
      </c>
      <c r="C13" s="895"/>
      <c r="D13" s="895"/>
      <c r="E13" s="896" t="str">
        <f>IF('はじめに '!AG1=0,"完了","未完了")</f>
        <v>未完了</v>
      </c>
    </row>
    <row r="14" spans="1:8" ht="15" customHeight="1" x14ac:dyDescent="0.15">
      <c r="B14" s="899" t="s">
        <v>80</v>
      </c>
      <c r="C14" s="900"/>
      <c r="D14" s="900"/>
      <c r="E14" s="901" t="str">
        <f>IF(入力シート!F1=0,"完了","未完了")</f>
        <v>未完了</v>
      </c>
      <c r="F14" s="863" t="s">
        <v>868</v>
      </c>
    </row>
    <row r="15" spans="1:8" x14ac:dyDescent="0.15">
      <c r="B15" s="956" t="s">
        <v>856</v>
      </c>
      <c r="C15" s="957"/>
      <c r="D15" s="177"/>
      <c r="E15" s="902" t="str">
        <f>IF($E$14="完了","完了","未完了")</f>
        <v>未完了</v>
      </c>
      <c r="F15" s="165" t="str">
        <f t="shared" ref="F15:F22" si="0">IF(E15="完了","※入力シートにて記載済み","")</f>
        <v/>
      </c>
    </row>
    <row r="16" spans="1:8" x14ac:dyDescent="0.15">
      <c r="B16" s="956" t="s">
        <v>857</v>
      </c>
      <c r="C16" s="957"/>
      <c r="D16" s="177"/>
      <c r="E16" s="902" t="str">
        <f>IF($E$14="完了","完了","未完了")</f>
        <v>未完了</v>
      </c>
      <c r="F16" s="165" t="str">
        <f t="shared" si="0"/>
        <v/>
      </c>
    </row>
    <row r="17" spans="2:6" x14ac:dyDescent="0.15">
      <c r="B17" s="956" t="s">
        <v>858</v>
      </c>
      <c r="C17" s="957"/>
      <c r="D17" s="177"/>
      <c r="E17" s="902" t="str">
        <f t="shared" ref="E17:E22" si="1">IF($E$14="完了","完了","未完了")</f>
        <v>未完了</v>
      </c>
      <c r="F17" s="165" t="str">
        <f t="shared" si="0"/>
        <v/>
      </c>
    </row>
    <row r="18" spans="2:6" x14ac:dyDescent="0.15">
      <c r="B18" s="956" t="s">
        <v>859</v>
      </c>
      <c r="C18" s="957"/>
      <c r="D18" s="177"/>
      <c r="E18" s="902" t="str">
        <f t="shared" si="1"/>
        <v>未完了</v>
      </c>
      <c r="F18" s="165" t="str">
        <f t="shared" si="0"/>
        <v/>
      </c>
    </row>
    <row r="19" spans="2:6" x14ac:dyDescent="0.15">
      <c r="B19" s="956" t="s">
        <v>860</v>
      </c>
      <c r="C19" s="957"/>
      <c r="D19" s="177"/>
      <c r="E19" s="902" t="str">
        <f t="shared" si="1"/>
        <v>未完了</v>
      </c>
      <c r="F19" s="165" t="str">
        <f t="shared" si="0"/>
        <v/>
      </c>
    </row>
    <row r="20" spans="2:6" x14ac:dyDescent="0.15">
      <c r="B20" s="956" t="s">
        <v>861</v>
      </c>
      <c r="C20" s="957"/>
      <c r="D20" s="178"/>
      <c r="E20" s="902" t="str">
        <f t="shared" si="1"/>
        <v>未完了</v>
      </c>
      <c r="F20" s="165" t="str">
        <f t="shared" si="0"/>
        <v/>
      </c>
    </row>
    <row r="21" spans="2:6" x14ac:dyDescent="0.15">
      <c r="B21" s="956" t="s">
        <v>862</v>
      </c>
      <c r="C21" s="957"/>
      <c r="D21" s="177"/>
      <c r="E21" s="902" t="str">
        <f t="shared" si="1"/>
        <v>未完了</v>
      </c>
      <c r="F21" s="165" t="str">
        <f t="shared" si="0"/>
        <v/>
      </c>
    </row>
    <row r="22" spans="2:6" x14ac:dyDescent="0.15">
      <c r="B22" s="956" t="s">
        <v>863</v>
      </c>
      <c r="C22" s="957"/>
      <c r="D22" s="177"/>
      <c r="E22" s="902" t="str">
        <f t="shared" si="1"/>
        <v>未完了</v>
      </c>
      <c r="F22" s="165" t="str">
        <f t="shared" si="0"/>
        <v/>
      </c>
    </row>
    <row r="23" spans="2:6" x14ac:dyDescent="0.15">
      <c r="B23" s="964" t="s">
        <v>864</v>
      </c>
      <c r="C23" s="965"/>
      <c r="D23" s="179"/>
      <c r="E23" s="903" t="s">
        <v>175</v>
      </c>
      <c r="F23" s="165" t="s">
        <v>176</v>
      </c>
    </row>
    <row r="24" spans="2:6" x14ac:dyDescent="0.15">
      <c r="B24" s="964" t="s">
        <v>865</v>
      </c>
      <c r="C24" s="965"/>
      <c r="D24" s="179"/>
      <c r="E24" s="903" t="s">
        <v>175</v>
      </c>
      <c r="F24" s="165" t="s">
        <v>176</v>
      </c>
    </row>
    <row r="25" spans="2:6" x14ac:dyDescent="0.15">
      <c r="B25" s="966" t="s">
        <v>866</v>
      </c>
      <c r="C25" s="967"/>
      <c r="D25" s="180"/>
      <c r="E25" s="164" t="str">
        <f>IF($E$14="完了","完了","未完了")</f>
        <v>未完了</v>
      </c>
      <c r="F25" s="165" t="str">
        <f>IF(E25="完了","※入力シートにて記載済み","")</f>
        <v/>
      </c>
    </row>
    <row r="26" spans="2:6" x14ac:dyDescent="0.15">
      <c r="B26" s="968" t="s">
        <v>177</v>
      </c>
      <c r="C26" s="969"/>
      <c r="D26" s="970"/>
      <c r="E26" s="898" t="str">
        <f>IF(様式５の３!O1=0,"完了","未完了")</f>
        <v>未完了</v>
      </c>
      <c r="F26" s="163" t="str">
        <f>IF(E26="完了","※様式５の３で記載済み","")</f>
        <v/>
      </c>
    </row>
    <row r="27" spans="2:6" x14ac:dyDescent="0.15">
      <c r="B27" s="962" t="s">
        <v>178</v>
      </c>
      <c r="C27" s="963"/>
      <c r="D27" s="897"/>
      <c r="E27" s="898" t="str">
        <f>IF(様式５の４!K1=0,"完了","未完了")</f>
        <v>未完了</v>
      </c>
      <c r="F27" s="163" t="str">
        <f>IF(E27="完了","※様式５の４で記載済み","")</f>
        <v/>
      </c>
    </row>
    <row r="28" spans="2:6" x14ac:dyDescent="0.15">
      <c r="B28" s="962" t="s">
        <v>179</v>
      </c>
      <c r="C28" s="963"/>
      <c r="D28" s="897"/>
      <c r="E28" s="898" t="str">
        <f>IF(様式５の５!K1=0,"完了","未完了")</f>
        <v>未完了</v>
      </c>
      <c r="F28" s="163" t="str">
        <f>IF(E28="完了","※様式５の５で記載済み","")</f>
        <v/>
      </c>
    </row>
    <row r="29" spans="2:6" x14ac:dyDescent="0.15">
      <c r="B29" s="962" t="s">
        <v>180</v>
      </c>
      <c r="C29" s="963"/>
      <c r="D29" s="897"/>
      <c r="E29" s="898" t="str">
        <f>IF(様式５の６!AL1=0,"完了","未完了")</f>
        <v>未完了</v>
      </c>
      <c r="F29" s="163" t="str">
        <f>IF(E29="完了","※様式５の６で記載済み","")</f>
        <v/>
      </c>
    </row>
    <row r="30" spans="2:6" x14ac:dyDescent="0.15">
      <c r="B30" s="962" t="s">
        <v>181</v>
      </c>
      <c r="C30" s="963"/>
      <c r="D30" s="897"/>
      <c r="E30" s="898" t="str">
        <f>IF(様式５の７!J1=0,"完了","未完了")</f>
        <v>未完了</v>
      </c>
      <c r="F30" s="163" t="str">
        <f>IF(E30="完了","※様式５の７で記載済み","")</f>
        <v/>
      </c>
    </row>
    <row r="31" spans="2:6" x14ac:dyDescent="0.15">
      <c r="B31" s="962" t="s">
        <v>182</v>
      </c>
      <c r="C31" s="963"/>
      <c r="D31" s="897"/>
      <c r="E31" s="898" t="str">
        <f>IF(様式５の８!Q1=0,"完了","未完了")</f>
        <v>未完了</v>
      </c>
      <c r="F31" s="163" t="str">
        <f>IF(E31="完了","※様式５の８で記載済み","")</f>
        <v/>
      </c>
    </row>
    <row r="32" spans="2:6" ht="20.100000000000001" customHeight="1" x14ac:dyDescent="0.15"/>
    <row r="33" spans="1:8" ht="23.45" customHeight="1" x14ac:dyDescent="0.15">
      <c r="A33" s="9"/>
      <c r="B33" s="10" t="s">
        <v>183</v>
      </c>
      <c r="C33" s="9"/>
      <c r="D33" s="9"/>
      <c r="E33" s="5"/>
      <c r="F33" s="5"/>
      <c r="G33" s="9"/>
      <c r="H33" s="9"/>
    </row>
    <row r="34" spans="1:8" ht="9.6" customHeight="1" x14ac:dyDescent="0.15">
      <c r="C34" s="22"/>
    </row>
    <row r="35" spans="1:8" ht="21" x14ac:dyDescent="0.15">
      <c r="B35" s="11" t="s">
        <v>184</v>
      </c>
    </row>
    <row r="36" spans="1:8" ht="15.95" customHeight="1" x14ac:dyDescent="0.15">
      <c r="B36" s="905" t="s">
        <v>761</v>
      </c>
      <c r="C36" s="157"/>
      <c r="D36" s="157"/>
      <c r="E36" s="157"/>
      <c r="F36" s="157"/>
    </row>
    <row r="37" spans="1:8" ht="15.95" customHeight="1" x14ac:dyDescent="0.15">
      <c r="B37" s="906" t="s">
        <v>185</v>
      </c>
      <c r="C37" s="159"/>
      <c r="D37" s="159"/>
      <c r="E37" s="159"/>
      <c r="F37" s="161"/>
    </row>
    <row r="38" spans="1:8" ht="16.5" thickBot="1" x14ac:dyDescent="0.2">
      <c r="B38" s="17" t="s">
        <v>186</v>
      </c>
      <c r="C38" s="17" t="s">
        <v>187</v>
      </c>
      <c r="D38" s="17" t="s">
        <v>187</v>
      </c>
      <c r="E38" s="19"/>
      <c r="F38" s="1"/>
      <c r="G38" s="1"/>
      <c r="H38" s="27"/>
    </row>
    <row r="39" spans="1:8" ht="16.5" thickTop="1" x14ac:dyDescent="0.15">
      <c r="B39" s="16" t="s">
        <v>188</v>
      </c>
      <c r="C39" s="814" t="s">
        <v>189</v>
      </c>
      <c r="D39" s="815" t="s">
        <v>733</v>
      </c>
      <c r="E39" s="14"/>
      <c r="F39" s="7" t="str">
        <f>IF(入力シート!E11="一般送配電事業者又は配電事業者と受給契約を締結予定（FIT制度の適用予定の場合）","←こちらのメールアドレスにお申込みください","")</f>
        <v/>
      </c>
      <c r="G39" s="1"/>
    </row>
    <row r="40" spans="1:8" x14ac:dyDescent="0.15">
      <c r="B40" s="23" t="s">
        <v>190</v>
      </c>
      <c r="C40" s="23" t="s">
        <v>191</v>
      </c>
      <c r="D40" s="23" t="s">
        <v>757</v>
      </c>
      <c r="E40" s="24"/>
      <c r="F40" s="1"/>
      <c r="G40" s="1"/>
    </row>
    <row r="41" spans="1:8" ht="130.5" customHeight="1" x14ac:dyDescent="0.15">
      <c r="B41" s="15" t="s">
        <v>192</v>
      </c>
      <c r="C41" s="158" t="s">
        <v>758</v>
      </c>
      <c r="D41" s="960" t="s">
        <v>759</v>
      </c>
      <c r="E41" s="961"/>
      <c r="F41" s="813" t="s">
        <v>193</v>
      </c>
      <c r="G41" s="1"/>
      <c r="H41" s="26"/>
    </row>
    <row r="42" spans="1:8" ht="162.94999999999999" customHeight="1" x14ac:dyDescent="0.15">
      <c r="B42" s="25"/>
      <c r="C42" s="816" t="s">
        <v>760</v>
      </c>
      <c r="D42" s="958" t="s">
        <v>760</v>
      </c>
      <c r="E42" s="959"/>
      <c r="F42" s="1"/>
      <c r="G42" s="1"/>
      <c r="H42" s="26"/>
    </row>
    <row r="43" spans="1:8" x14ac:dyDescent="0.15">
      <c r="C43" s="22"/>
    </row>
  </sheetData>
  <sheetProtection algorithmName="SHA-512" hashValue="Oa0CVdxuhiIewPFUSfwgJsAW/irzAkQUvMhzOJcqipQtBdikVGa0yZOPmUfsGKzeOr9Y/+hfIhEGg6SyzzckzQ==" saltValue="2iL0rw5K3YdfdymJHQABFg==" spinCount="100000" sheet="1" objects="1" scenarios="1"/>
  <mergeCells count="19">
    <mergeCell ref="D42:E42"/>
    <mergeCell ref="D41:E41"/>
    <mergeCell ref="B31:C31"/>
    <mergeCell ref="B21:C21"/>
    <mergeCell ref="B22:C22"/>
    <mergeCell ref="B23:C23"/>
    <mergeCell ref="B24:C24"/>
    <mergeCell ref="B25:C25"/>
    <mergeCell ref="B26:D26"/>
    <mergeCell ref="B27:C27"/>
    <mergeCell ref="B28:C28"/>
    <mergeCell ref="B29:C29"/>
    <mergeCell ref="B30:C30"/>
    <mergeCell ref="B20:C20"/>
    <mergeCell ref="B15:C15"/>
    <mergeCell ref="B16:C16"/>
    <mergeCell ref="B17:C17"/>
    <mergeCell ref="B18:C18"/>
    <mergeCell ref="B19:C19"/>
  </mergeCells>
  <phoneticPr fontId="2"/>
  <conditionalFormatting sqref="B16 D16:E16">
    <cfRule type="expression" dxfId="111" priority="24">
      <formula>$E$16="完了"</formula>
    </cfRule>
  </conditionalFormatting>
  <conditionalFormatting sqref="B17 D17:E17">
    <cfRule type="expression" dxfId="110" priority="23">
      <formula>$E$17="完了"</formula>
    </cfRule>
  </conditionalFormatting>
  <conditionalFormatting sqref="B18 D18:E18">
    <cfRule type="expression" dxfId="109" priority="20">
      <formula>$E$18="完了"</formula>
    </cfRule>
  </conditionalFormatting>
  <conditionalFormatting sqref="B19 D19:E19">
    <cfRule type="expression" dxfId="108" priority="19">
      <formula>$E$19="完了"</formula>
    </cfRule>
  </conditionalFormatting>
  <conditionalFormatting sqref="B20 D20:E20">
    <cfRule type="expression" dxfId="107" priority="14">
      <formula>$E$20="完了"</formula>
    </cfRule>
  </conditionalFormatting>
  <conditionalFormatting sqref="B21 D21:E21">
    <cfRule type="expression" dxfId="106" priority="13">
      <formula>$E$21="完了"</formula>
    </cfRule>
  </conditionalFormatting>
  <conditionalFormatting sqref="B22 D22:E22">
    <cfRule type="expression" dxfId="105" priority="12">
      <formula>$E$22="完了"</formula>
    </cfRule>
  </conditionalFormatting>
  <conditionalFormatting sqref="B26 E26">
    <cfRule type="expression" dxfId="104" priority="39">
      <formula>$E$26="完了"</formula>
    </cfRule>
  </conditionalFormatting>
  <conditionalFormatting sqref="B27 D27:E27">
    <cfRule type="expression" dxfId="103" priority="37">
      <formula>$E$27="完了"</formula>
    </cfRule>
  </conditionalFormatting>
  <conditionalFormatting sqref="B28 D28:E28">
    <cfRule type="expression" dxfId="102" priority="35">
      <formula>$E$28="完了"</formula>
    </cfRule>
  </conditionalFormatting>
  <conditionalFormatting sqref="B13:E13">
    <cfRule type="expression" dxfId="101" priority="8">
      <formula>$E$13="完了"</formula>
    </cfRule>
  </conditionalFormatting>
  <conditionalFormatting sqref="B14:E14">
    <cfRule type="expression" dxfId="100" priority="45">
      <formula>$E$14="完了"</formula>
    </cfRule>
  </conditionalFormatting>
  <conditionalFormatting sqref="D15:E15 B15 B25">
    <cfRule type="expression" dxfId="99" priority="43">
      <formula>$E$15="完了"</formula>
    </cfRule>
  </conditionalFormatting>
  <conditionalFormatting sqref="D25:E25">
    <cfRule type="expression" dxfId="98" priority="28">
      <formula>$E$15="完了"</formula>
    </cfRule>
  </conditionalFormatting>
  <conditionalFormatting sqref="D29:E29 B29">
    <cfRule type="expression" dxfId="97" priority="34">
      <formula>$E$29="完了"</formula>
    </cfRule>
  </conditionalFormatting>
  <conditionalFormatting sqref="D30:E30 B30">
    <cfRule type="expression" dxfId="96" priority="32">
      <formula>$E$30="完了"</formula>
    </cfRule>
  </conditionalFormatting>
  <conditionalFormatting sqref="D31:E31 B31">
    <cfRule type="expression" dxfId="95" priority="30">
      <formula>$E$31="完了"</formula>
    </cfRule>
  </conditionalFormatting>
  <conditionalFormatting sqref="E13">
    <cfRule type="expression" dxfId="94" priority="7">
      <formula>$E$13="未完了"</formula>
    </cfRule>
  </conditionalFormatting>
  <conditionalFormatting sqref="E14">
    <cfRule type="expression" dxfId="93" priority="44">
      <formula>$E$14="未完了"</formula>
    </cfRule>
  </conditionalFormatting>
  <conditionalFormatting sqref="E15:E22">
    <cfRule type="expression" dxfId="92" priority="42">
      <formula>$E$15="未完了"</formula>
    </cfRule>
  </conditionalFormatting>
  <conditionalFormatting sqref="E25">
    <cfRule type="expression" dxfId="91" priority="27">
      <formula>$E$15="未完了"</formula>
    </cfRule>
  </conditionalFormatting>
  <conditionalFormatting sqref="E26">
    <cfRule type="expression" dxfId="90" priority="40">
      <formula>$E$26="未完了"</formula>
    </cfRule>
  </conditionalFormatting>
  <conditionalFormatting sqref="E27">
    <cfRule type="expression" dxfId="89" priority="38">
      <formula>$E$27="未完了"</formula>
    </cfRule>
  </conditionalFormatting>
  <conditionalFormatting sqref="E28">
    <cfRule type="expression" dxfId="88" priority="36">
      <formula>$E$28="未完了"</formula>
    </cfRule>
  </conditionalFormatting>
  <conditionalFormatting sqref="E29">
    <cfRule type="expression" dxfId="87" priority="33">
      <formula>$E$29="未完了"</formula>
    </cfRule>
  </conditionalFormatting>
  <conditionalFormatting sqref="E30">
    <cfRule type="expression" dxfId="86" priority="31">
      <formula>$E$30="未完了"</formula>
    </cfRule>
  </conditionalFormatting>
  <conditionalFormatting sqref="E31">
    <cfRule type="expression" dxfId="85" priority="29">
      <formula>$E$31="未完了"</formula>
    </cfRule>
  </conditionalFormatting>
  <hyperlinks>
    <hyperlink ref="B14:D14" location="'入力シート（作業中）'!A1" display="＜入力シートへ" xr:uid="{F98D2FCB-6BA0-460A-B3CD-9E9723817A3D}"/>
    <hyperlink ref="B14" location="入力シート!Print_Area" display="入力シート" xr:uid="{8DBEC5F9-E106-4979-B237-6FF5C7661969}"/>
    <hyperlink ref="B13" location="'はじめに '!Print_Area" display="はじめに" xr:uid="{7A235707-E9AF-4AFE-8638-8DE59B13AF5F}"/>
    <hyperlink ref="B17:C17" location="'様式３（直流発電設備）① '!Print_Area" display="様式３（直流発電設備等）①" xr:uid="{8F18297A-0B9D-4B83-A538-78B48041D9F7}"/>
    <hyperlink ref="B18:C18" location="'様式３（直流発電設備）② '!Print_Area" display="様式３（直流発電設備等）②" xr:uid="{E9E7ACF0-CCA3-427E-AAED-991583E53DDB}"/>
    <hyperlink ref="B19:C19" location="'様式３（直流発電設備）③ '!Print_Area" display="様式３（直流発電設備等）③" xr:uid="{733FC432-D14B-40CB-9182-AA729F0852F3}"/>
    <hyperlink ref="B20:C20" location="'様式３（逆変換装置）①'!Print_Area" display="様式３（逆変換装置）①" xr:uid="{5131EE3D-431C-4391-9A92-3A61CEEDECF5}"/>
    <hyperlink ref="B21:C21" location="'様式３（逆変換装置）②'!Print_Area" display="様式３（逆変換装置）②" xr:uid="{C04F30E7-C416-4322-ABB9-61766007905B}"/>
    <hyperlink ref="B22:C22" location="'様式３（逆変換装置）③'!Print_Area" display="様式３（逆変換装置）③" xr:uid="{F3007558-F381-4621-8603-5D35E195F0ED}"/>
    <hyperlink ref="B23:C23" location="'様式３（系統連系保護リレー）①'!Print_Area" display="様式3（系統連系保護リレー）①" xr:uid="{351AEEB6-8BE9-435B-85C8-A6B8DBAD7699}"/>
    <hyperlink ref="B24:C24" location="'様式３（系統連系保護リレー）② '!Print_Area" display="様式3（系統連系保護リレー）②" xr:uid="{20AC62F3-8BD5-4A5F-BE3A-BB0036F74AAB}"/>
    <hyperlink ref="B25:C25" location="様式４!Print_Area" display="様式４（負荷設備および受電設備）" xr:uid="{C927D6E1-6F62-4683-939C-6ADAD6D91EC4}"/>
    <hyperlink ref="B26:D26" location="様式５の３!Print_Area" display="様式５の３（設備運用方法-発電機運転パターン、受電地点における受電電力パターン-）" xr:uid="{7D30423C-069D-4029-9850-D487378A3393}"/>
    <hyperlink ref="B27:C27" location="様式５の４!Print_Area" display="様式５の４（単線結線図）" xr:uid="{26709860-1E8B-49EF-A770-264FA4374F67}"/>
    <hyperlink ref="B28:C28" location="様式５の５!Print_Area" display="様式５の５（設備配置関連-設備レイアウト図-）" xr:uid="{7ECE2FA3-1C6F-44AA-AA4B-67687CE5F097}"/>
    <hyperlink ref="B29:C29" location="様式５の６!Print_Area" display="様式５の６（設備配置関連-敷地平面図-）" xr:uid="{68FDDFA6-686D-4585-B1CE-929D703999AF}"/>
    <hyperlink ref="B30:C30" location="様式５の７!Print_Area" display="様式５の７（発電場所周辺地図）" xr:uid="{C9798064-0614-4524-B694-1C26C59A22C7}"/>
    <hyperlink ref="B31:C31" location="様式５の８!Print_Area" display="様式５の８（工事工程表）" xr:uid="{8E2AD507-6CD1-4E17-B334-0E606EAFB1A7}"/>
    <hyperlink ref="B15:C15" location="様式１!Print_Area" display="様式１（接続検討申込書）" xr:uid="{5A2793E5-A234-4C79-A230-738FF9F797F2}"/>
    <hyperlink ref="B16:C16" location="様式２!Print_Area" display="様式２（発電設備等の概要）" xr:uid="{0F12B0FA-D8B2-4D0A-8165-502CF11249DF}"/>
    <hyperlink ref="C39" r:id="rId1" display="mailto:fit_setuzokukentou@tepco.co.jp" xr:uid="{7CA74129-E654-4985-B40C-EC1DC81D23A0}"/>
    <hyperlink ref="D39" r:id="rId2" xr:uid="{713AF792-55FF-42B0-8FF7-1991E0F67F78}"/>
  </hyperlinks>
  <pageMargins left="0.7" right="0.7" top="0.75" bottom="0.75" header="0.3" footer="0.3"/>
  <pageSetup paperSize="9" scale="52" orientation="portrait" r:id="rId3"/>
  <extLst>
    <ext xmlns:x14="http://schemas.microsoft.com/office/spreadsheetml/2009/9/main" uri="{78C0D931-6437-407d-A8EE-F0AAD7539E65}">
      <x14:conditionalFormattings>
        <x14:conditionalFormatting xmlns:xm="http://schemas.microsoft.com/office/excel/2006/main">
          <x14:cfRule type="expression" priority="1" id="{2B4520DA-1BDC-4497-A80A-79BA6629C0FB}">
            <xm:f>入力シート!$E$11="未定"</xm:f>
            <x14:dxf>
              <fill>
                <patternFill>
                  <bgColor theme="0" tint="-0.24994659260841701"/>
                </patternFill>
              </fill>
            </x14:dxf>
          </x14:cfRule>
          <x14:cfRule type="expression" priority="2" id="{C85DF831-F365-4A06-9847-5E2E8B1D3BFA}">
            <xm:f>入力シート!$E$11="上記以外の事業者と受給契約を締結予定（FIP制度の適用含む）"</xm:f>
            <x14:dxf>
              <fill>
                <patternFill>
                  <bgColor theme="0" tint="-0.24994659260841701"/>
                </patternFill>
              </fill>
            </x14:dxf>
          </x14:cfRule>
          <xm:sqref>C38:C42</xm:sqref>
        </x14:conditionalFormatting>
        <x14:conditionalFormatting xmlns:xm="http://schemas.microsoft.com/office/excel/2006/main">
          <x14:cfRule type="expression" priority="3" id="{D08AE862-1C9D-4D5F-8452-2488EE30E657}">
            <xm:f>入力シート!$E$11="一般送配電事業者又は配電事業者と受給契約を締結予定（FIT制度の適用予定の場合）"</xm:f>
            <x14:dxf>
              <fill>
                <patternFill>
                  <bgColor theme="0" tint="-0.24994659260841701"/>
                </patternFill>
              </fill>
            </x14:dxf>
          </x14:cfRule>
          <xm:sqref>D38:E42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D4735-695E-4DA4-AE18-818FD73C2714}">
  <sheetPr codeName="Sheet23"/>
  <dimension ref="A1:T202"/>
  <sheetViews>
    <sheetView showGridLines="0" view="pageBreakPreview" zoomScale="40" zoomScaleSheetLayoutView="40" workbookViewId="0">
      <pane ySplit="4" topLeftCell="A5" activePane="bottomLeft" state="frozen"/>
      <selection sqref="A1:C1"/>
      <selection pane="bottomLeft" sqref="A1:C1"/>
    </sheetView>
  </sheetViews>
  <sheetFormatPr defaultColWidth="8.875" defaultRowHeight="21" x14ac:dyDescent="0.15"/>
  <cols>
    <col min="1" max="1" width="2.625" style="6" customWidth="1"/>
    <col min="2" max="2" width="5.875" style="6" customWidth="1"/>
    <col min="3" max="3" width="52.125" style="6" customWidth="1"/>
    <col min="4" max="4" width="70.875" style="6" customWidth="1"/>
    <col min="5" max="5" width="72.5" style="30" customWidth="1"/>
    <col min="6" max="6" width="14" style="30" bestFit="1" customWidth="1"/>
    <col min="7" max="7" width="5.125" style="30" bestFit="1" customWidth="1"/>
    <col min="8" max="8" width="19" style="30" bestFit="1" customWidth="1"/>
    <col min="9" max="9" width="8.125" style="30" customWidth="1"/>
    <col min="10" max="12" width="8.875" style="6" customWidth="1"/>
    <col min="13" max="16298" width="8.875" style="6" bestFit="1"/>
    <col min="16299" max="16384" width="8.875" style="6"/>
  </cols>
  <sheetData>
    <row r="1" spans="1:20" ht="37.5" customHeight="1" thickBot="1" x14ac:dyDescent="0.2">
      <c r="A1" s="193" t="s">
        <v>194</v>
      </c>
      <c r="C1" s="192"/>
      <c r="D1" s="192"/>
      <c r="E1" s="192"/>
      <c r="F1" s="192"/>
      <c r="G1" s="234"/>
      <c r="H1" s="11"/>
    </row>
    <row r="2" spans="1:20" ht="49.5" thickTop="1" x14ac:dyDescent="0.15">
      <c r="A2" s="235" t="s">
        <v>721</v>
      </c>
      <c r="C2" s="8"/>
      <c r="D2" s="8"/>
    </row>
    <row r="3" spans="1:20" ht="20.100000000000001" customHeight="1" x14ac:dyDescent="0.15">
      <c r="A3" s="32"/>
      <c r="B3" s="32"/>
      <c r="C3" s="8"/>
      <c r="D3" s="8"/>
    </row>
    <row r="4" spans="1:20" ht="30" x14ac:dyDescent="0.15">
      <c r="B4" s="236" t="s">
        <v>746</v>
      </c>
      <c r="C4" s="8"/>
      <c r="D4" s="8"/>
      <c r="T4" s="213"/>
    </row>
    <row r="5" spans="1:20" s="213" customFormat="1" ht="30" x14ac:dyDescent="0.15">
      <c r="B5" s="236"/>
      <c r="C5" s="211"/>
      <c r="D5" s="211"/>
    </row>
    <row r="6" spans="1:20" s="213" customFormat="1" ht="19.5" x14ac:dyDescent="0.15">
      <c r="C6" s="211"/>
      <c r="D6" s="211"/>
    </row>
    <row r="7" spans="1:20" s="213" customFormat="1" ht="30" x14ac:dyDescent="0.15">
      <c r="B7" s="236"/>
      <c r="C7" s="211"/>
      <c r="D7" s="211"/>
    </row>
    <row r="8" spans="1:20" s="213" customFormat="1" ht="19.5" x14ac:dyDescent="0.15">
      <c r="C8" s="211"/>
      <c r="D8" s="211"/>
    </row>
    <row r="9" spans="1:20" s="213" customFormat="1" ht="30" x14ac:dyDescent="0.15">
      <c r="B9" s="236"/>
      <c r="C9" s="211"/>
      <c r="D9" s="211"/>
    </row>
    <row r="10" spans="1:20" s="213" customFormat="1" ht="30" x14ac:dyDescent="0.15">
      <c r="B10" s="236"/>
      <c r="C10" s="211"/>
      <c r="D10" s="211"/>
    </row>
    <row r="11" spans="1:20" s="213" customFormat="1" ht="30" x14ac:dyDescent="0.15">
      <c r="B11" s="236"/>
      <c r="C11" s="211"/>
      <c r="D11" s="211"/>
    </row>
    <row r="12" spans="1:20" s="213" customFormat="1" ht="30" x14ac:dyDescent="0.15">
      <c r="B12" s="236"/>
      <c r="C12" s="211"/>
      <c r="D12" s="211"/>
    </row>
    <row r="13" spans="1:20" s="213" customFormat="1" ht="30" x14ac:dyDescent="0.15">
      <c r="B13" s="236"/>
      <c r="C13" s="211"/>
      <c r="D13" s="211"/>
    </row>
    <row r="14" spans="1:20" s="213" customFormat="1" ht="30" x14ac:dyDescent="0.15">
      <c r="B14" s="236"/>
      <c r="C14" s="211"/>
      <c r="D14" s="211"/>
    </row>
    <row r="15" spans="1:20" s="213" customFormat="1" ht="30" x14ac:dyDescent="0.15">
      <c r="B15" s="236"/>
      <c r="C15" s="211"/>
      <c r="D15" s="211"/>
    </row>
    <row r="16" spans="1:20" s="213" customFormat="1" ht="30" x14ac:dyDescent="0.15">
      <c r="B16" s="236"/>
      <c r="C16" s="211"/>
      <c r="D16" s="211"/>
    </row>
    <row r="17" spans="2:4" s="213" customFormat="1" ht="30" x14ac:dyDescent="0.15">
      <c r="B17" s="236"/>
      <c r="C17" s="211"/>
      <c r="D17" s="211"/>
    </row>
    <row r="18" spans="2:4" s="213" customFormat="1" ht="30" x14ac:dyDescent="0.15">
      <c r="B18" s="236"/>
      <c r="C18" s="211"/>
      <c r="D18" s="211"/>
    </row>
    <row r="19" spans="2:4" s="213" customFormat="1" ht="30" x14ac:dyDescent="0.15">
      <c r="B19" s="236"/>
      <c r="C19" s="211"/>
      <c r="D19" s="211"/>
    </row>
    <row r="20" spans="2:4" s="213" customFormat="1" ht="30" x14ac:dyDescent="0.15">
      <c r="B20" s="236"/>
      <c r="C20" s="211"/>
      <c r="D20" s="211"/>
    </row>
    <row r="21" spans="2:4" s="213" customFormat="1" ht="30" x14ac:dyDescent="0.15">
      <c r="B21" s="236"/>
      <c r="C21" s="211"/>
      <c r="D21" s="211"/>
    </row>
    <row r="22" spans="2:4" s="213" customFormat="1" ht="30" x14ac:dyDescent="0.15">
      <c r="B22" s="236"/>
      <c r="C22" s="211"/>
      <c r="D22" s="211"/>
    </row>
    <row r="23" spans="2:4" s="213" customFormat="1" ht="30" x14ac:dyDescent="0.15">
      <c r="B23" s="236"/>
      <c r="C23" s="211"/>
      <c r="D23" s="211"/>
    </row>
    <row r="24" spans="2:4" s="213" customFormat="1" ht="30" x14ac:dyDescent="0.15">
      <c r="B24" s="236" t="s">
        <v>730</v>
      </c>
      <c r="C24" s="211"/>
      <c r="D24" s="211"/>
    </row>
    <row r="25" spans="2:4" s="213" customFormat="1" ht="30" x14ac:dyDescent="0.15">
      <c r="B25" s="236"/>
      <c r="C25" s="211"/>
      <c r="D25" s="211"/>
    </row>
    <row r="26" spans="2:4" s="213" customFormat="1" ht="30" x14ac:dyDescent="0.15">
      <c r="B26" s="236"/>
      <c r="C26" s="211"/>
      <c r="D26" s="211"/>
    </row>
    <row r="27" spans="2:4" s="213" customFormat="1" ht="30" x14ac:dyDescent="0.15">
      <c r="B27" s="236"/>
      <c r="C27" s="211"/>
      <c r="D27" s="211"/>
    </row>
    <row r="28" spans="2:4" s="213" customFormat="1" ht="30" x14ac:dyDescent="0.15">
      <c r="B28" s="236"/>
      <c r="C28" s="211"/>
      <c r="D28" s="211"/>
    </row>
    <row r="29" spans="2:4" s="213" customFormat="1" ht="30" x14ac:dyDescent="0.15">
      <c r="B29" s="236"/>
      <c r="C29" s="211"/>
      <c r="D29" s="211"/>
    </row>
    <row r="30" spans="2:4" s="213" customFormat="1" ht="30" x14ac:dyDescent="0.15">
      <c r="B30" s="236"/>
      <c r="C30" s="211"/>
      <c r="D30" s="211"/>
    </row>
    <row r="31" spans="2:4" s="213" customFormat="1" ht="30" x14ac:dyDescent="0.15">
      <c r="B31" s="236"/>
      <c r="C31" s="211"/>
      <c r="D31" s="211"/>
    </row>
    <row r="32" spans="2:4" s="213" customFormat="1" ht="30" x14ac:dyDescent="0.15">
      <c r="B32" s="236"/>
      <c r="C32" s="211"/>
      <c r="D32" s="211"/>
    </row>
    <row r="33" spans="2:4" s="213" customFormat="1" ht="30" x14ac:dyDescent="0.15">
      <c r="B33" s="236"/>
      <c r="C33" s="211"/>
      <c r="D33" s="211"/>
    </row>
    <row r="34" spans="2:4" s="213" customFormat="1" ht="30" x14ac:dyDescent="0.15">
      <c r="B34" s="236"/>
      <c r="C34" s="211"/>
      <c r="D34" s="211"/>
    </row>
    <row r="35" spans="2:4" s="213" customFormat="1" ht="30" x14ac:dyDescent="0.15">
      <c r="B35" s="236"/>
      <c r="C35" s="211"/>
      <c r="D35" s="211"/>
    </row>
    <row r="36" spans="2:4" s="213" customFormat="1" ht="30" x14ac:dyDescent="0.15">
      <c r="B36" s="236"/>
      <c r="C36" s="211"/>
      <c r="D36" s="211"/>
    </row>
    <row r="37" spans="2:4" s="213" customFormat="1" ht="30" x14ac:dyDescent="0.15">
      <c r="B37" s="236"/>
      <c r="C37" s="211"/>
      <c r="D37" s="211"/>
    </row>
    <row r="38" spans="2:4" s="213" customFormat="1" ht="30" x14ac:dyDescent="0.15">
      <c r="B38" s="236"/>
      <c r="C38" s="211"/>
      <c r="D38" s="211"/>
    </row>
    <row r="39" spans="2:4" s="213" customFormat="1" ht="30" x14ac:dyDescent="0.15">
      <c r="B39" s="236"/>
      <c r="C39" s="211"/>
      <c r="D39" s="211"/>
    </row>
    <row r="40" spans="2:4" s="213" customFormat="1" ht="30" x14ac:dyDescent="0.15">
      <c r="B40" s="236"/>
      <c r="C40" s="211"/>
      <c r="D40" s="211"/>
    </row>
    <row r="41" spans="2:4" s="213" customFormat="1" ht="30" x14ac:dyDescent="0.15">
      <c r="B41" s="236"/>
      <c r="C41" s="211"/>
      <c r="D41" s="211"/>
    </row>
    <row r="42" spans="2:4" s="213" customFormat="1" ht="30" x14ac:dyDescent="0.15">
      <c r="B42" s="236"/>
      <c r="C42" s="211"/>
      <c r="D42" s="211"/>
    </row>
    <row r="43" spans="2:4" s="213" customFormat="1" ht="30" x14ac:dyDescent="0.15">
      <c r="B43" s="236"/>
      <c r="C43" s="211"/>
      <c r="D43" s="211"/>
    </row>
    <row r="44" spans="2:4" s="213" customFormat="1" ht="30" x14ac:dyDescent="0.15">
      <c r="B44" s="236"/>
      <c r="C44" s="211"/>
      <c r="D44" s="211"/>
    </row>
    <row r="45" spans="2:4" s="213" customFormat="1" ht="30" x14ac:dyDescent="0.15">
      <c r="B45" s="236"/>
      <c r="C45" s="211"/>
      <c r="D45" s="211"/>
    </row>
    <row r="46" spans="2:4" s="213" customFormat="1" ht="30" x14ac:dyDescent="0.15">
      <c r="B46" s="236"/>
      <c r="C46" s="211"/>
      <c r="D46" s="211"/>
    </row>
    <row r="47" spans="2:4" s="213" customFormat="1" ht="30" x14ac:dyDescent="0.15">
      <c r="B47" s="236"/>
      <c r="C47" s="211"/>
      <c r="D47" s="211"/>
    </row>
    <row r="48" spans="2:4" s="213" customFormat="1" ht="30" x14ac:dyDescent="0.15">
      <c r="B48" s="236"/>
      <c r="C48" s="211"/>
      <c r="D48" s="211"/>
    </row>
    <row r="49" spans="2:4" s="213" customFormat="1" ht="30" x14ac:dyDescent="0.15">
      <c r="B49" s="236"/>
      <c r="C49" s="211"/>
      <c r="D49" s="211"/>
    </row>
    <row r="50" spans="2:4" s="213" customFormat="1" ht="30" x14ac:dyDescent="0.15">
      <c r="B50" s="236"/>
      <c r="C50" s="211"/>
      <c r="D50" s="211"/>
    </row>
    <row r="51" spans="2:4" s="213" customFormat="1" ht="30" x14ac:dyDescent="0.15">
      <c r="B51" s="236"/>
      <c r="C51" s="211"/>
      <c r="D51" s="211"/>
    </row>
    <row r="52" spans="2:4" s="213" customFormat="1" ht="30" x14ac:dyDescent="0.15">
      <c r="B52" s="236"/>
      <c r="C52" s="211"/>
      <c r="D52" s="211"/>
    </row>
    <row r="53" spans="2:4" s="213" customFormat="1" ht="30" x14ac:dyDescent="0.15">
      <c r="B53" s="236"/>
      <c r="C53" s="211"/>
      <c r="D53" s="211"/>
    </row>
    <row r="54" spans="2:4" s="213" customFormat="1" ht="30" x14ac:dyDescent="0.15">
      <c r="B54" s="236"/>
      <c r="C54" s="211"/>
      <c r="D54" s="211"/>
    </row>
    <row r="55" spans="2:4" s="213" customFormat="1" ht="30" x14ac:dyDescent="0.15">
      <c r="B55" s="236"/>
      <c r="C55" s="211"/>
      <c r="D55" s="211"/>
    </row>
    <row r="56" spans="2:4" s="213" customFormat="1" ht="30" x14ac:dyDescent="0.15">
      <c r="B56" s="236"/>
      <c r="C56" s="211"/>
      <c r="D56" s="211"/>
    </row>
    <row r="57" spans="2:4" s="213" customFormat="1" ht="30" x14ac:dyDescent="0.15">
      <c r="B57" s="236"/>
      <c r="C57" s="211"/>
      <c r="D57" s="211"/>
    </row>
    <row r="58" spans="2:4" s="213" customFormat="1" ht="30" x14ac:dyDescent="0.15">
      <c r="B58" s="236"/>
      <c r="C58" s="211"/>
      <c r="D58" s="211"/>
    </row>
    <row r="59" spans="2:4" s="213" customFormat="1" ht="30" x14ac:dyDescent="0.15">
      <c r="B59" s="236"/>
      <c r="C59" s="211"/>
      <c r="D59" s="211"/>
    </row>
    <row r="60" spans="2:4" s="213" customFormat="1" ht="30" x14ac:dyDescent="0.15">
      <c r="B60" s="236"/>
      <c r="C60" s="211"/>
      <c r="D60" s="211"/>
    </row>
    <row r="61" spans="2:4" s="213" customFormat="1" ht="30" x14ac:dyDescent="0.15">
      <c r="B61" s="236"/>
      <c r="C61" s="211"/>
      <c r="D61" s="211"/>
    </row>
    <row r="62" spans="2:4" s="213" customFormat="1" ht="30" x14ac:dyDescent="0.15">
      <c r="B62" s="236"/>
      <c r="C62" s="211"/>
      <c r="D62" s="211"/>
    </row>
    <row r="63" spans="2:4" s="213" customFormat="1" ht="30" x14ac:dyDescent="0.15">
      <c r="B63" s="236"/>
      <c r="C63" s="211"/>
      <c r="D63" s="211"/>
    </row>
    <row r="64" spans="2:4" s="213" customFormat="1" ht="30" x14ac:dyDescent="0.15">
      <c r="B64" s="236"/>
      <c r="C64" s="211"/>
      <c r="D64" s="211"/>
    </row>
    <row r="65" spans="2:9" s="213" customFormat="1" ht="30" x14ac:dyDescent="0.15">
      <c r="B65" s="236" t="s">
        <v>731</v>
      </c>
      <c r="C65" s="211"/>
      <c r="D65" s="211"/>
    </row>
    <row r="67" spans="2:9" ht="30" customHeight="1" x14ac:dyDescent="0.15">
      <c r="B67" s="99" t="s">
        <v>20</v>
      </c>
      <c r="C67" s="99"/>
      <c r="D67" s="237"/>
      <c r="E67" s="238" t="s">
        <v>81</v>
      </c>
      <c r="F67" s="239"/>
      <c r="G67" s="240"/>
      <c r="H67" s="239" t="s">
        <v>82</v>
      </c>
      <c r="I67" s="477"/>
    </row>
    <row r="68" spans="2:9" ht="39.950000000000003" customHeight="1" x14ac:dyDescent="0.15">
      <c r="B68" s="359" t="s">
        <v>678</v>
      </c>
      <c r="C68" s="360"/>
      <c r="D68" s="116"/>
      <c r="E68" s="87"/>
      <c r="F68" s="87"/>
      <c r="G68" s="87"/>
      <c r="H68" s="87"/>
      <c r="I68" s="478"/>
    </row>
    <row r="69" spans="2:9" ht="39.950000000000003" customHeight="1" x14ac:dyDescent="0.15">
      <c r="B69" s="362" t="s">
        <v>679</v>
      </c>
      <c r="C69" s="363"/>
      <c r="D69" s="364"/>
      <c r="E69" s="365"/>
      <c r="F69" s="365"/>
      <c r="G69" s="365"/>
      <c r="H69" s="365"/>
      <c r="I69" s="366"/>
    </row>
    <row r="70" spans="2:9" ht="50.1" customHeight="1" x14ac:dyDescent="0.15">
      <c r="B70" s="82"/>
      <c r="C70" s="92" t="s">
        <v>680</v>
      </c>
      <c r="D70" s="31"/>
      <c r="E70" s="479">
        <v>3</v>
      </c>
      <c r="F70" s="31" t="s">
        <v>650</v>
      </c>
      <c r="G70" s="31"/>
      <c r="H70" s="373"/>
      <c r="I70" s="374"/>
    </row>
    <row r="71" spans="2:9" ht="50.1" customHeight="1" x14ac:dyDescent="0.15">
      <c r="B71" s="82"/>
      <c r="C71" s="108" t="s">
        <v>701</v>
      </c>
      <c r="D71" s="30"/>
      <c r="E71" s="377"/>
      <c r="F71" s="84"/>
      <c r="G71" s="84"/>
      <c r="H71" s="84"/>
      <c r="I71" s="91"/>
    </row>
    <row r="72" spans="2:9" ht="44.1" customHeight="1" x14ac:dyDescent="0.15">
      <c r="B72" s="82"/>
      <c r="C72" s="108" t="s">
        <v>694</v>
      </c>
      <c r="D72" s="418" t="s">
        <v>695</v>
      </c>
      <c r="E72" s="856" t="s">
        <v>57</v>
      </c>
      <c r="F72" s="258"/>
      <c r="G72" s="258"/>
      <c r="H72" s="317"/>
      <c r="I72" s="328"/>
    </row>
    <row r="73" spans="2:9" ht="80.099999999999994" customHeight="1" x14ac:dyDescent="0.15">
      <c r="B73" s="82"/>
      <c r="D73" s="851" t="s">
        <v>681</v>
      </c>
      <c r="E73" s="384" t="s">
        <v>707</v>
      </c>
      <c r="F73" s="386"/>
      <c r="G73" s="855" t="s">
        <v>705</v>
      </c>
      <c r="H73" s="487">
        <v>30</v>
      </c>
      <c r="I73" s="419" t="s">
        <v>130</v>
      </c>
    </row>
    <row r="74" spans="2:9" ht="80.099999999999994" customHeight="1" x14ac:dyDescent="0.15">
      <c r="B74" s="82"/>
      <c r="C74" s="108"/>
      <c r="D74" s="383" t="s">
        <v>682</v>
      </c>
      <c r="E74" s="395" t="s">
        <v>708</v>
      </c>
      <c r="F74" s="265"/>
      <c r="G74" s="481" t="s">
        <v>155</v>
      </c>
      <c r="H74" s="482">
        <v>30</v>
      </c>
      <c r="I74" s="380" t="s">
        <v>130</v>
      </c>
    </row>
    <row r="75" spans="2:9" ht="44.1" customHeight="1" x14ac:dyDescent="0.15">
      <c r="B75" s="82"/>
      <c r="C75" s="108"/>
      <c r="D75" s="390" t="s">
        <v>64</v>
      </c>
      <c r="E75" s="483" t="s">
        <v>66</v>
      </c>
      <c r="F75" s="386"/>
      <c r="G75" s="386"/>
      <c r="H75" s="387"/>
      <c r="I75" s="388"/>
    </row>
    <row r="76" spans="2:9" ht="44.1" customHeight="1" x14ac:dyDescent="0.15">
      <c r="B76" s="82"/>
      <c r="C76" s="108"/>
      <c r="D76" s="392" t="s">
        <v>134</v>
      </c>
      <c r="E76" s="484">
        <v>50</v>
      </c>
      <c r="F76" s="265" t="s">
        <v>135</v>
      </c>
      <c r="G76" s="265"/>
      <c r="H76" s="321"/>
      <c r="I76" s="330"/>
    </row>
    <row r="77" spans="2:9" ht="44.1" customHeight="1" x14ac:dyDescent="0.15">
      <c r="B77" s="82"/>
      <c r="D77" s="392" t="s">
        <v>136</v>
      </c>
      <c r="E77" s="271" t="s">
        <v>726</v>
      </c>
      <c r="F77" s="265"/>
      <c r="G77" s="265"/>
      <c r="H77" s="321"/>
      <c r="I77" s="330"/>
    </row>
    <row r="78" spans="2:9" ht="44.1" customHeight="1" x14ac:dyDescent="0.15">
      <c r="B78" s="82"/>
      <c r="C78" s="108"/>
      <c r="D78" s="392" t="s">
        <v>138</v>
      </c>
      <c r="E78" s="271" t="s">
        <v>726</v>
      </c>
      <c r="F78" s="265"/>
      <c r="G78" s="265"/>
      <c r="H78" s="321"/>
      <c r="I78" s="330"/>
    </row>
    <row r="79" spans="2:9" ht="44.25" customHeight="1" x14ac:dyDescent="0.15">
      <c r="B79" s="82"/>
      <c r="D79" s="392" t="s">
        <v>67</v>
      </c>
      <c r="E79" s="391" t="s">
        <v>727</v>
      </c>
      <c r="F79" s="265"/>
      <c r="G79" s="265"/>
      <c r="H79" s="485"/>
      <c r="I79" s="407"/>
    </row>
    <row r="80" spans="2:9" ht="48" customHeight="1" x14ac:dyDescent="0.15">
      <c r="B80" s="82"/>
      <c r="E80" s="6"/>
      <c r="F80" s="6"/>
      <c r="G80" s="6"/>
      <c r="H80" s="6"/>
      <c r="I80" s="24"/>
    </row>
    <row r="81" spans="2:9" ht="42" x14ac:dyDescent="0.15">
      <c r="B81" s="82"/>
      <c r="C81" s="108" t="s">
        <v>646</v>
      </c>
      <c r="D81" s="408" t="s">
        <v>685</v>
      </c>
      <c r="E81" s="486">
        <v>3</v>
      </c>
      <c r="F81" s="304" t="s">
        <v>650</v>
      </c>
      <c r="G81" s="409"/>
      <c r="H81" s="410"/>
      <c r="I81" s="411"/>
    </row>
    <row r="82" spans="2:9" ht="44.1" customHeight="1" x14ac:dyDescent="0.15">
      <c r="B82" s="82"/>
      <c r="C82" s="108"/>
      <c r="D82" s="413" t="s">
        <v>686</v>
      </c>
      <c r="E82" s="414" t="s">
        <v>614</v>
      </c>
      <c r="F82" s="415"/>
      <c r="G82" s="415"/>
      <c r="H82" s="414" t="s">
        <v>653</v>
      </c>
      <c r="I82" s="416"/>
    </row>
    <row r="83" spans="2:9" ht="54.95" customHeight="1" x14ac:dyDescent="0.15">
      <c r="B83" s="82"/>
      <c r="D83" s="418" t="s">
        <v>655</v>
      </c>
      <c r="E83" s="487">
        <v>200</v>
      </c>
      <c r="F83" s="386" t="s">
        <v>616</v>
      </c>
      <c r="G83" s="386"/>
      <c r="H83" s="487">
        <v>20</v>
      </c>
      <c r="I83" s="419" t="s">
        <v>644</v>
      </c>
    </row>
    <row r="84" spans="2:9" ht="54.95" customHeight="1" x14ac:dyDescent="0.15">
      <c r="B84" s="82"/>
      <c r="C84" s="114"/>
      <c r="D84" s="422" t="s">
        <v>656</v>
      </c>
      <c r="E84" s="484">
        <v>300</v>
      </c>
      <c r="F84" s="265" t="s">
        <v>615</v>
      </c>
      <c r="G84" s="265"/>
      <c r="H84" s="484">
        <v>20</v>
      </c>
      <c r="I84" s="380" t="s">
        <v>644</v>
      </c>
    </row>
    <row r="85" spans="2:9" ht="54.95" customHeight="1" x14ac:dyDescent="0.15">
      <c r="B85" s="82"/>
      <c r="C85" s="114"/>
      <c r="D85" s="422" t="s">
        <v>657</v>
      </c>
      <c r="E85" s="484">
        <v>400</v>
      </c>
      <c r="F85" s="265" t="s">
        <v>615</v>
      </c>
      <c r="G85" s="265"/>
      <c r="H85" s="484">
        <v>10</v>
      </c>
      <c r="I85" s="380" t="s">
        <v>644</v>
      </c>
    </row>
    <row r="86" spans="2:9" ht="54.95" customHeight="1" x14ac:dyDescent="0.15">
      <c r="B86" s="82"/>
      <c r="C86" s="114"/>
      <c r="D86" s="488" t="s">
        <v>658</v>
      </c>
      <c r="E86" s="321"/>
      <c r="F86" s="489" t="s">
        <v>615</v>
      </c>
      <c r="G86" s="265"/>
      <c r="H86" s="321"/>
      <c r="I86" s="330" t="s">
        <v>644</v>
      </c>
    </row>
    <row r="87" spans="2:9" ht="54.95" customHeight="1" x14ac:dyDescent="0.15">
      <c r="B87" s="82"/>
      <c r="C87" s="114"/>
      <c r="D87" s="490" t="s">
        <v>659</v>
      </c>
      <c r="E87" s="331"/>
      <c r="F87" s="491" t="s">
        <v>615</v>
      </c>
      <c r="G87" s="353"/>
      <c r="H87" s="331"/>
      <c r="I87" s="332" t="s">
        <v>644</v>
      </c>
    </row>
    <row r="88" spans="2:9" ht="54.95" customHeight="1" x14ac:dyDescent="0.15">
      <c r="B88" s="82"/>
      <c r="C88" s="114"/>
      <c r="D88" s="426" t="s">
        <v>660</v>
      </c>
      <c r="E88" s="307">
        <f>E83*H83+E84*H84+E85*H85+E86*H86+E87*H87</f>
        <v>14000</v>
      </c>
      <c r="F88" s="396" t="s">
        <v>623</v>
      </c>
      <c r="G88" s="396"/>
      <c r="H88" s="307">
        <f>SUM(H83:H87)</f>
        <v>50</v>
      </c>
      <c r="I88" s="91" t="s">
        <v>645</v>
      </c>
    </row>
    <row r="89" spans="2:9" ht="50.1" customHeight="1" x14ac:dyDescent="0.15">
      <c r="B89" s="82"/>
      <c r="C89" s="111" t="s">
        <v>702</v>
      </c>
      <c r="D89" s="427"/>
      <c r="E89" s="428"/>
      <c r="F89" s="84"/>
      <c r="G89" s="84"/>
      <c r="H89" s="84"/>
      <c r="I89" s="91"/>
    </row>
    <row r="90" spans="2:9" ht="44.1" customHeight="1" x14ac:dyDescent="0.15">
      <c r="B90" s="82"/>
      <c r="C90" s="108" t="s">
        <v>694</v>
      </c>
      <c r="D90" s="418" t="s">
        <v>695</v>
      </c>
      <c r="E90" s="480" t="s">
        <v>26</v>
      </c>
      <c r="F90" s="258"/>
      <c r="G90" s="429"/>
      <c r="H90" s="858"/>
      <c r="I90" s="328"/>
    </row>
    <row r="91" spans="2:9" ht="80.099999999999994" customHeight="1" x14ac:dyDescent="0.15">
      <c r="B91" s="82"/>
      <c r="D91" s="853" t="s">
        <v>681</v>
      </c>
      <c r="E91" s="384" t="s">
        <v>707</v>
      </c>
      <c r="F91" s="386"/>
      <c r="G91" s="419" t="s">
        <v>705</v>
      </c>
      <c r="H91" s="857">
        <v>15</v>
      </c>
      <c r="I91" s="419" t="s">
        <v>130</v>
      </c>
    </row>
    <row r="92" spans="2:9" ht="80.099999999999994" customHeight="1" x14ac:dyDescent="0.15">
      <c r="B92" s="82"/>
      <c r="C92" s="108"/>
      <c r="D92" s="383" t="s">
        <v>682</v>
      </c>
      <c r="E92" s="395" t="s">
        <v>708</v>
      </c>
      <c r="F92" s="265"/>
      <c r="G92" s="380" t="s">
        <v>155</v>
      </c>
      <c r="H92" s="492">
        <v>15</v>
      </c>
      <c r="I92" s="419" t="s">
        <v>130</v>
      </c>
    </row>
    <row r="93" spans="2:9" ht="44.1" customHeight="1" x14ac:dyDescent="0.15">
      <c r="B93" s="82"/>
      <c r="C93" s="108"/>
      <c r="D93" s="110" t="s">
        <v>64</v>
      </c>
      <c r="E93" s="487" t="s">
        <v>66</v>
      </c>
      <c r="F93" s="386"/>
      <c r="G93" s="419"/>
      <c r="H93" s="859"/>
      <c r="I93" s="388"/>
    </row>
    <row r="94" spans="2:9" ht="44.1" customHeight="1" x14ac:dyDescent="0.15">
      <c r="B94" s="82"/>
      <c r="C94" s="108"/>
      <c r="D94" s="392" t="s">
        <v>134</v>
      </c>
      <c r="E94" s="484">
        <v>10</v>
      </c>
      <c r="F94" s="265" t="s">
        <v>135</v>
      </c>
      <c r="G94" s="265"/>
      <c r="H94" s="321"/>
      <c r="I94" s="330"/>
    </row>
    <row r="95" spans="2:9" ht="44.1" customHeight="1" x14ac:dyDescent="0.15">
      <c r="B95" s="82"/>
      <c r="C95" s="108"/>
      <c r="D95" s="392" t="s">
        <v>136</v>
      </c>
      <c r="E95" s="271" t="s">
        <v>728</v>
      </c>
      <c r="F95" s="265"/>
      <c r="G95" s="265"/>
      <c r="H95" s="321"/>
      <c r="I95" s="330"/>
    </row>
    <row r="96" spans="2:9" ht="44.1" customHeight="1" x14ac:dyDescent="0.15">
      <c r="B96" s="82"/>
      <c r="C96" s="108"/>
      <c r="D96" s="392" t="s">
        <v>138</v>
      </c>
      <c r="E96" s="271" t="s">
        <v>728</v>
      </c>
      <c r="F96" s="265"/>
      <c r="G96" s="265"/>
      <c r="H96" s="321"/>
      <c r="I96" s="330"/>
    </row>
    <row r="97" spans="2:12" ht="44.1" customHeight="1" x14ac:dyDescent="0.15">
      <c r="B97" s="82"/>
      <c r="C97" s="108"/>
      <c r="D97" s="392" t="s">
        <v>67</v>
      </c>
      <c r="E97" s="391" t="s">
        <v>727</v>
      </c>
      <c r="F97" s="265"/>
      <c r="G97" s="265"/>
      <c r="H97" s="485"/>
      <c r="I97" s="407"/>
    </row>
    <row r="98" spans="2:12" ht="44.1" customHeight="1" x14ac:dyDescent="0.15">
      <c r="B98" s="82"/>
      <c r="C98" s="108"/>
      <c r="D98" s="108"/>
      <c r="E98" s="108"/>
      <c r="F98" s="108"/>
      <c r="G98" s="108"/>
      <c r="H98" s="108"/>
      <c r="I98" s="493"/>
      <c r="J98" s="108"/>
      <c r="K98" s="108"/>
      <c r="L98" s="108"/>
    </row>
    <row r="99" spans="2:12" ht="42" x14ac:dyDescent="0.15">
      <c r="B99" s="82"/>
      <c r="C99" s="112" t="s">
        <v>647</v>
      </c>
      <c r="D99" s="494" t="s">
        <v>687</v>
      </c>
      <c r="E99" s="495">
        <v>1</v>
      </c>
      <c r="F99" s="353" t="s">
        <v>650</v>
      </c>
      <c r="G99" s="353"/>
      <c r="H99" s="331"/>
      <c r="I99" s="374"/>
    </row>
    <row r="100" spans="2:12" ht="44.1" customHeight="1" x14ac:dyDescent="0.15">
      <c r="B100" s="82"/>
      <c r="C100" s="400"/>
      <c r="D100" s="413" t="s">
        <v>686</v>
      </c>
      <c r="E100" s="414" t="s">
        <v>614</v>
      </c>
      <c r="F100" s="415"/>
      <c r="G100" s="415"/>
      <c r="H100" s="414" t="s">
        <v>654</v>
      </c>
      <c r="I100" s="416"/>
    </row>
    <row r="101" spans="2:12" ht="54.95" customHeight="1" x14ac:dyDescent="0.15">
      <c r="B101" s="82"/>
      <c r="D101" s="418" t="s">
        <v>655</v>
      </c>
      <c r="E101" s="487">
        <v>200</v>
      </c>
      <c r="F101" s="258" t="s">
        <v>615</v>
      </c>
      <c r="G101" s="258"/>
      <c r="H101" s="487">
        <v>10</v>
      </c>
      <c r="I101" s="429" t="s">
        <v>644</v>
      </c>
    </row>
    <row r="102" spans="2:12" ht="54.95" customHeight="1" x14ac:dyDescent="0.15">
      <c r="B102" s="82"/>
      <c r="C102" s="114"/>
      <c r="D102" s="422" t="s">
        <v>656</v>
      </c>
      <c r="E102" s="321"/>
      <c r="F102" s="265" t="s">
        <v>615</v>
      </c>
      <c r="G102" s="265"/>
      <c r="H102" s="321"/>
      <c r="I102" s="330" t="s">
        <v>644</v>
      </c>
    </row>
    <row r="103" spans="2:12" ht="54.95" customHeight="1" x14ac:dyDescent="0.15">
      <c r="B103" s="82"/>
      <c r="C103" s="114"/>
      <c r="D103" s="422" t="s">
        <v>657</v>
      </c>
      <c r="E103" s="321"/>
      <c r="F103" s="265" t="s">
        <v>615</v>
      </c>
      <c r="G103" s="265"/>
      <c r="H103" s="321"/>
      <c r="I103" s="330" t="s">
        <v>644</v>
      </c>
    </row>
    <row r="104" spans="2:12" ht="54.95" customHeight="1" x14ac:dyDescent="0.15">
      <c r="B104" s="82"/>
      <c r="C104" s="114"/>
      <c r="D104" s="422" t="s">
        <v>658</v>
      </c>
      <c r="E104" s="321"/>
      <c r="F104" s="265" t="s">
        <v>615</v>
      </c>
      <c r="G104" s="265"/>
      <c r="H104" s="321"/>
      <c r="I104" s="330" t="s">
        <v>644</v>
      </c>
    </row>
    <row r="105" spans="2:12" ht="54.95" customHeight="1" x14ac:dyDescent="0.15">
      <c r="B105" s="82"/>
      <c r="C105" s="114"/>
      <c r="D105" s="406" t="s">
        <v>659</v>
      </c>
      <c r="E105" s="324"/>
      <c r="F105" s="396" t="s">
        <v>615</v>
      </c>
      <c r="G105" s="396"/>
      <c r="H105" s="324"/>
      <c r="I105" s="407" t="s">
        <v>644</v>
      </c>
    </row>
    <row r="106" spans="2:12" ht="54.95" customHeight="1" x14ac:dyDescent="0.15">
      <c r="B106" s="82"/>
      <c r="C106" s="114"/>
      <c r="D106" s="436" t="s">
        <v>660</v>
      </c>
      <c r="E106" s="307">
        <f>E101*H101+E102*H102+E103*H103+E104*H104+E105*H105</f>
        <v>2000</v>
      </c>
      <c r="F106" s="304" t="s">
        <v>623</v>
      </c>
      <c r="G106" s="304"/>
      <c r="H106" s="307">
        <f>SUM(H101:H105)</f>
        <v>10</v>
      </c>
      <c r="I106" s="378" t="s">
        <v>645</v>
      </c>
    </row>
    <row r="107" spans="2:12" ht="54.95" customHeight="1" x14ac:dyDescent="0.15">
      <c r="B107" s="82"/>
      <c r="C107" s="111" t="s">
        <v>703</v>
      </c>
      <c r="D107" s="438"/>
      <c r="E107" s="304"/>
      <c r="F107" s="304"/>
      <c r="G107" s="304"/>
      <c r="H107" s="304"/>
      <c r="I107" s="378"/>
    </row>
    <row r="108" spans="2:12" ht="44.1" customHeight="1" x14ac:dyDescent="0.15">
      <c r="B108" s="82"/>
      <c r="C108" s="108" t="s">
        <v>694</v>
      </c>
      <c r="D108" s="418" t="s">
        <v>695</v>
      </c>
      <c r="E108" s="480" t="s">
        <v>57</v>
      </c>
      <c r="F108" s="258"/>
      <c r="G108" s="429"/>
      <c r="H108" s="858"/>
      <c r="I108" s="328"/>
    </row>
    <row r="109" spans="2:12" ht="80.099999999999994" customHeight="1" x14ac:dyDescent="0.15">
      <c r="B109" s="82"/>
      <c r="D109" s="851" t="s">
        <v>681</v>
      </c>
      <c r="E109" s="384" t="s">
        <v>707</v>
      </c>
      <c r="F109" s="386"/>
      <c r="G109" s="419" t="s">
        <v>705</v>
      </c>
      <c r="H109" s="857">
        <v>20</v>
      </c>
      <c r="I109" s="419" t="s">
        <v>130</v>
      </c>
    </row>
    <row r="110" spans="2:12" ht="80.099999999999994" customHeight="1" x14ac:dyDescent="0.15">
      <c r="B110" s="82"/>
      <c r="C110" s="108"/>
      <c r="D110" s="383" t="s">
        <v>682</v>
      </c>
      <c r="E110" s="395" t="s">
        <v>708</v>
      </c>
      <c r="F110" s="265"/>
      <c r="G110" s="380" t="s">
        <v>155</v>
      </c>
      <c r="H110" s="492">
        <v>20</v>
      </c>
      <c r="I110" s="380" t="s">
        <v>130</v>
      </c>
    </row>
    <row r="111" spans="2:12" ht="44.1" customHeight="1" x14ac:dyDescent="0.15">
      <c r="B111" s="82"/>
      <c r="C111" s="108"/>
      <c r="D111" s="110" t="s">
        <v>64</v>
      </c>
      <c r="E111" s="487" t="s">
        <v>66</v>
      </c>
      <c r="F111" s="386"/>
      <c r="G111" s="419"/>
      <c r="H111" s="859"/>
      <c r="I111" s="388"/>
    </row>
    <row r="112" spans="2:12" ht="44.25" customHeight="1" x14ac:dyDescent="0.15">
      <c r="B112" s="82"/>
      <c r="C112" s="108"/>
      <c r="D112" s="392" t="s">
        <v>134</v>
      </c>
      <c r="E112" s="484">
        <v>10</v>
      </c>
      <c r="F112" s="265" t="s">
        <v>135</v>
      </c>
      <c r="G112" s="265"/>
      <c r="H112" s="321"/>
      <c r="I112" s="330"/>
    </row>
    <row r="113" spans="2:9" ht="44.1" customHeight="1" x14ac:dyDescent="0.15">
      <c r="B113" s="82"/>
      <c r="C113" s="108"/>
      <c r="D113" s="392" t="s">
        <v>136</v>
      </c>
      <c r="E113" s="271" t="s">
        <v>729</v>
      </c>
      <c r="F113" s="265"/>
      <c r="G113" s="265"/>
      <c r="H113" s="321"/>
      <c r="I113" s="330"/>
    </row>
    <row r="114" spans="2:9" ht="44.1" customHeight="1" x14ac:dyDescent="0.15">
      <c r="B114" s="82"/>
      <c r="C114" s="108"/>
      <c r="D114" s="392" t="s">
        <v>138</v>
      </c>
      <c r="E114" s="271" t="s">
        <v>729</v>
      </c>
      <c r="F114" s="265"/>
      <c r="G114" s="265"/>
      <c r="H114" s="321"/>
      <c r="I114" s="330"/>
    </row>
    <row r="115" spans="2:9" ht="44.1" customHeight="1" x14ac:dyDescent="0.15">
      <c r="B115" s="82"/>
      <c r="C115" s="108"/>
      <c r="D115" s="392" t="s">
        <v>67</v>
      </c>
      <c r="E115" s="391" t="s">
        <v>727</v>
      </c>
      <c r="F115" s="265"/>
      <c r="G115" s="265"/>
      <c r="H115" s="321"/>
      <c r="I115" s="330"/>
    </row>
    <row r="116" spans="2:9" ht="44.1" customHeight="1" x14ac:dyDescent="0.15">
      <c r="B116" s="82"/>
      <c r="E116" s="6"/>
      <c r="F116" s="6"/>
      <c r="G116" s="6"/>
      <c r="H116" s="6"/>
      <c r="I116" s="6"/>
    </row>
    <row r="117" spans="2:9" ht="42" x14ac:dyDescent="0.15">
      <c r="B117" s="82"/>
      <c r="C117" s="112" t="s">
        <v>647</v>
      </c>
      <c r="D117" s="496" t="s">
        <v>688</v>
      </c>
      <c r="E117" s="495">
        <v>1</v>
      </c>
      <c r="F117" s="353" t="s">
        <v>650</v>
      </c>
      <c r="G117" s="353"/>
      <c r="H117" s="331"/>
      <c r="I117" s="332"/>
    </row>
    <row r="118" spans="2:9" ht="44.1" customHeight="1" x14ac:dyDescent="0.15">
      <c r="B118" s="82"/>
      <c r="C118" s="400"/>
      <c r="D118" s="413" t="s">
        <v>686</v>
      </c>
      <c r="E118" s="414" t="s">
        <v>614</v>
      </c>
      <c r="F118" s="415"/>
      <c r="G118" s="415"/>
      <c r="H118" s="414" t="s">
        <v>653</v>
      </c>
      <c r="I118" s="416"/>
    </row>
    <row r="119" spans="2:9" ht="54.95" customHeight="1" x14ac:dyDescent="0.15">
      <c r="B119" s="82"/>
      <c r="D119" s="418" t="s">
        <v>655</v>
      </c>
      <c r="E119" s="487">
        <v>200</v>
      </c>
      <c r="F119" s="258" t="s">
        <v>615</v>
      </c>
      <c r="G119" s="258"/>
      <c r="H119" s="487">
        <v>10</v>
      </c>
      <c r="I119" s="429" t="s">
        <v>644</v>
      </c>
    </row>
    <row r="120" spans="2:9" ht="54.95" customHeight="1" x14ac:dyDescent="0.15">
      <c r="B120" s="82"/>
      <c r="C120" s="114"/>
      <c r="D120" s="422" t="s">
        <v>656</v>
      </c>
      <c r="E120" s="497"/>
      <c r="F120" s="265" t="s">
        <v>615</v>
      </c>
      <c r="G120" s="265"/>
      <c r="H120" s="321"/>
      <c r="I120" s="330" t="s">
        <v>644</v>
      </c>
    </row>
    <row r="121" spans="2:9" ht="54.95" customHeight="1" x14ac:dyDescent="0.15">
      <c r="B121" s="82"/>
      <c r="C121" s="114"/>
      <c r="D121" s="422" t="s">
        <v>657</v>
      </c>
      <c r="E121" s="497"/>
      <c r="F121" s="265" t="s">
        <v>615</v>
      </c>
      <c r="G121" s="265"/>
      <c r="H121" s="321"/>
      <c r="I121" s="330" t="s">
        <v>644</v>
      </c>
    </row>
    <row r="122" spans="2:9" ht="54.95" customHeight="1" x14ac:dyDescent="0.15">
      <c r="B122" s="82"/>
      <c r="C122" s="114"/>
      <c r="D122" s="422" t="s">
        <v>658</v>
      </c>
      <c r="E122" s="497"/>
      <c r="F122" s="265" t="s">
        <v>615</v>
      </c>
      <c r="G122" s="265"/>
      <c r="H122" s="321"/>
      <c r="I122" s="330" t="s">
        <v>644</v>
      </c>
    </row>
    <row r="123" spans="2:9" ht="54.95" customHeight="1" x14ac:dyDescent="0.15">
      <c r="B123" s="82"/>
      <c r="C123" s="114"/>
      <c r="D123" s="406" t="s">
        <v>659</v>
      </c>
      <c r="E123" s="498"/>
      <c r="F123" s="396" t="s">
        <v>615</v>
      </c>
      <c r="G123" s="396"/>
      <c r="H123" s="324"/>
      <c r="I123" s="407" t="s">
        <v>644</v>
      </c>
    </row>
    <row r="124" spans="2:9" ht="54.95" customHeight="1" x14ac:dyDescent="0.15">
      <c r="B124" s="95"/>
      <c r="C124" s="114"/>
      <c r="D124" s="440" t="s">
        <v>660</v>
      </c>
      <c r="E124" s="499">
        <f>E119*H119+E120*H120+E121*H121+E122*H122+E123*H123</f>
        <v>2000</v>
      </c>
      <c r="F124" s="304" t="s">
        <v>616</v>
      </c>
      <c r="G124" s="378"/>
      <c r="H124" s="307">
        <f>SUM(H119:H123)</f>
        <v>10</v>
      </c>
      <c r="I124" s="378" t="s">
        <v>645</v>
      </c>
    </row>
    <row r="125" spans="2:9" ht="39.950000000000003" customHeight="1" x14ac:dyDescent="0.15">
      <c r="B125" s="441"/>
      <c r="C125" s="442"/>
      <c r="D125" s="442"/>
      <c r="E125" s="304"/>
      <c r="F125" s="304"/>
      <c r="G125" s="304"/>
      <c r="H125" s="304"/>
      <c r="I125" s="304"/>
    </row>
    <row r="126" spans="2:9" ht="39.950000000000003" customHeight="1" x14ac:dyDescent="0.15">
      <c r="B126" s="100" t="s">
        <v>651</v>
      </c>
      <c r="C126" s="443"/>
      <c r="D126" s="339"/>
      <c r="E126" s="340"/>
      <c r="F126" s="340"/>
      <c r="G126" s="340"/>
      <c r="H126" s="340"/>
      <c r="I126" s="341"/>
    </row>
    <row r="127" spans="2:9" ht="44.1" customHeight="1" x14ac:dyDescent="0.15">
      <c r="B127" s="82"/>
      <c r="C127" s="444" t="s">
        <v>156</v>
      </c>
      <c r="D127" s="251" t="s">
        <v>157</v>
      </c>
      <c r="E127" s="369"/>
      <c r="F127" s="457" t="s">
        <v>130</v>
      </c>
      <c r="G127" s="370"/>
      <c r="H127" s="369"/>
      <c r="I127" s="370"/>
    </row>
    <row r="128" spans="2:9" ht="44.1" customHeight="1" x14ac:dyDescent="0.15">
      <c r="B128" s="82"/>
      <c r="C128" s="445" t="s">
        <v>159</v>
      </c>
      <c r="D128" s="251" t="s">
        <v>698</v>
      </c>
      <c r="E128" s="500"/>
      <c r="F128" s="457" t="s">
        <v>135</v>
      </c>
      <c r="G128" s="501"/>
      <c r="H128" s="369"/>
      <c r="I128" s="370"/>
    </row>
    <row r="129" spans="2:12" ht="42" x14ac:dyDescent="0.15">
      <c r="B129" s="82"/>
      <c r="C129" s="445"/>
      <c r="D129" s="850" t="s">
        <v>617</v>
      </c>
      <c r="E129" s="502" t="s">
        <v>709</v>
      </c>
      <c r="F129" s="304"/>
      <c r="G129" s="304" t="s">
        <v>705</v>
      </c>
      <c r="H129" s="409">
        <f>H73*E76+H91*E94+H109*E112</f>
        <v>1850</v>
      </c>
      <c r="I129" s="378" t="s">
        <v>130</v>
      </c>
    </row>
    <row r="130" spans="2:12" ht="44.1" customHeight="1" x14ac:dyDescent="0.15">
      <c r="B130" s="82"/>
      <c r="C130" s="445"/>
      <c r="D130" s="850" t="s">
        <v>618</v>
      </c>
      <c r="E130" s="446" t="s">
        <v>710</v>
      </c>
      <c r="F130" s="304"/>
      <c r="G130" s="31" t="s">
        <v>155</v>
      </c>
      <c r="H130" s="409">
        <f>H74*E76+H92*E94+H110*E112</f>
        <v>1850</v>
      </c>
      <c r="I130" s="378" t="s">
        <v>130</v>
      </c>
    </row>
    <row r="131" spans="2:12" ht="140.1" customHeight="1" x14ac:dyDescent="0.15">
      <c r="B131" s="367"/>
      <c r="C131" s="298" t="s">
        <v>691</v>
      </c>
      <c r="D131" s="848" t="s">
        <v>772</v>
      </c>
      <c r="E131" s="854" t="s">
        <v>57</v>
      </c>
      <c r="F131" s="31"/>
      <c r="G131" s="31"/>
      <c r="H131" s="369"/>
      <c r="I131" s="370"/>
    </row>
    <row r="132" spans="2:12" ht="44.1" customHeight="1" x14ac:dyDescent="0.15">
      <c r="B132" s="82"/>
      <c r="C132" s="445"/>
      <c r="D132" s="850" t="s">
        <v>699</v>
      </c>
      <c r="E132" s="503" t="s">
        <v>709</v>
      </c>
      <c r="F132" s="304"/>
      <c r="G132" s="378" t="s">
        <v>705</v>
      </c>
      <c r="H132" s="369"/>
      <c r="I132" s="370" t="s">
        <v>130</v>
      </c>
    </row>
    <row r="133" spans="2:12" ht="44.1" customHeight="1" x14ac:dyDescent="0.15">
      <c r="B133" s="82"/>
      <c r="C133" s="445"/>
      <c r="D133" s="850" t="s">
        <v>700</v>
      </c>
      <c r="E133" s="503" t="s">
        <v>710</v>
      </c>
      <c r="F133" s="304"/>
      <c r="G133" s="378" t="s">
        <v>155</v>
      </c>
      <c r="H133" s="369"/>
      <c r="I133" s="370" t="s">
        <v>130</v>
      </c>
    </row>
    <row r="134" spans="2:12" ht="99.95" customHeight="1" x14ac:dyDescent="0.3">
      <c r="B134" s="82"/>
      <c r="C134" s="450" t="s">
        <v>160</v>
      </c>
      <c r="D134" s="368" t="s">
        <v>161</v>
      </c>
      <c r="E134" s="486">
        <v>40</v>
      </c>
      <c r="F134" s="304" t="s">
        <v>130</v>
      </c>
      <c r="G134" s="378"/>
      <c r="H134" s="369"/>
      <c r="I134" s="370"/>
    </row>
    <row r="135" spans="2:12" ht="99.95" customHeight="1" x14ac:dyDescent="0.15">
      <c r="B135" s="82"/>
      <c r="C135" s="452" t="s">
        <v>159</v>
      </c>
      <c r="D135" s="368" t="s">
        <v>162</v>
      </c>
      <c r="E135" s="486">
        <v>2</v>
      </c>
      <c r="F135" s="304" t="s">
        <v>130</v>
      </c>
      <c r="G135" s="378"/>
      <c r="H135" s="369"/>
      <c r="I135" s="370"/>
    </row>
    <row r="136" spans="2:12" ht="44.1" customHeight="1" x14ac:dyDescent="0.15">
      <c r="B136" s="82"/>
      <c r="C136" s="83" t="s">
        <v>163</v>
      </c>
      <c r="D136" s="368" t="s">
        <v>164</v>
      </c>
      <c r="E136" s="369"/>
      <c r="F136" s="457" t="s">
        <v>130</v>
      </c>
      <c r="G136" s="370"/>
      <c r="H136" s="369"/>
      <c r="I136" s="370"/>
    </row>
    <row r="137" spans="2:12" ht="99.95" customHeight="1" x14ac:dyDescent="0.15">
      <c r="B137" s="82"/>
      <c r="C137" s="453" t="s">
        <v>165</v>
      </c>
      <c r="D137" s="368" t="s">
        <v>166</v>
      </c>
      <c r="E137" s="391">
        <f>H129-E135</f>
        <v>1848</v>
      </c>
      <c r="F137" s="304" t="s">
        <v>130</v>
      </c>
      <c r="G137" s="378"/>
      <c r="H137" s="369"/>
      <c r="I137" s="370"/>
    </row>
    <row r="138" spans="2:12" ht="99.95" customHeight="1" x14ac:dyDescent="0.15">
      <c r="B138" s="95"/>
      <c r="C138" s="113"/>
      <c r="D138" s="368" t="s">
        <v>167</v>
      </c>
      <c r="E138" s="448">
        <f>-H130-E134</f>
        <v>-1890</v>
      </c>
      <c r="F138" s="304" t="s">
        <v>130</v>
      </c>
      <c r="G138" s="378"/>
      <c r="H138" s="369"/>
      <c r="I138" s="370"/>
    </row>
    <row r="139" spans="2:12" ht="39.950000000000003" customHeight="1" x14ac:dyDescent="0.15">
      <c r="C139" s="108"/>
      <c r="D139" s="12"/>
      <c r="E139" s="12"/>
      <c r="F139" s="12"/>
      <c r="G139" s="12"/>
      <c r="H139" s="12"/>
      <c r="I139" s="12"/>
      <c r="J139" s="12"/>
      <c r="K139" s="12"/>
      <c r="L139" s="12"/>
    </row>
    <row r="140" spans="2:12" s="1" customFormat="1" ht="16.5" customHeight="1" x14ac:dyDescent="0.15"/>
    <row r="141" spans="2:12" x14ac:dyDescent="0.15">
      <c r="D141" s="30"/>
    </row>
    <row r="200" spans="3:4" x14ac:dyDescent="0.15">
      <c r="C200" s="463"/>
      <c r="D200" s="464"/>
    </row>
    <row r="201" spans="3:4" x14ac:dyDescent="0.15">
      <c r="C201" s="463"/>
      <c r="D201" s="464"/>
    </row>
    <row r="202" spans="3:4" x14ac:dyDescent="0.15">
      <c r="C202" s="465"/>
    </row>
  </sheetData>
  <sheetProtection algorithmName="SHA-512" hashValue="IKvjbgGT17TwSskhNiHInnH/p3Zbl+BEeGl8mS3O8LUMmFbnDikKQomFc/XAZRzxK3NYQqX+UT3AWhkKtPl57g==" saltValue="0GNv1fLI+1rBvuhXso943w==" spinCount="100000" sheet="1" objects="1" scenarios="1"/>
  <dataConsolidate link="1"/>
  <phoneticPr fontId="2"/>
  <dataValidations count="15">
    <dataValidation type="decimal" operator="greaterThan" allowBlank="1" showInputMessage="1" showErrorMessage="1" sqref="H109" xr:uid="{4AF3E4BD-B1CD-4252-94DF-A03EEFF2BCBD}">
      <formula1>0</formula1>
    </dataValidation>
    <dataValidation type="decimal" operator="greaterThanOrEqual" allowBlank="1" showInputMessage="1" showErrorMessage="1" error="0より大きいの整数値を入力してください。_x000a_" sqref="H83:H88 H101:H106" xr:uid="{1FF803B2-0E0C-413D-A2F3-20F8B3D70394}">
      <formula1>0</formula1>
    </dataValidation>
    <dataValidation type="decimal" operator="greaterThanOrEqual" allowBlank="1" showInputMessage="1" showErrorMessage="1" sqref="H91" xr:uid="{E22227C3-BDBF-4E33-B243-EFA1A14F74D3}">
      <formula1>0</formula1>
    </dataValidation>
    <dataValidation type="decimal" operator="greaterThanOrEqual" allowBlank="1" showInputMessage="1" showErrorMessage="1" error="0~100までの数値を入力してください。" sqref="E83:E88 E101:E106" xr:uid="{B026F3A3-3E62-4A5D-8FA8-6BB11F8F110D}">
      <formula1>0</formula1>
    </dataValidation>
    <dataValidation type="whole" allowBlank="1" showInputMessage="1" showErrorMessage="1" error="6種類以上の_x000a_パネル枚数構成の場合、_x000a_本書類では対応不可の為、_x000a_別途広域の申込書でお申込みください。" sqref="E99 E81" xr:uid="{D333A232-D9B1-4966-A68D-0ADDB68FC977}">
      <formula1>1</formula1>
      <formula2>5</formula2>
    </dataValidation>
    <dataValidation type="whole" allowBlank="1" showInputMessage="1" showErrorMessage="1" error="パネル枚数別の直流発電設備群が6種類以上の場合、本申込書では対応不可ですので、別途広域の申込書でご提出ください。" sqref="E117" xr:uid="{746239D5-D765-4AEC-8E3D-4426FC9869E2}">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117 E81 E99" xr:uid="{DF9CA657-1DF5-4FC6-8EFE-DEAEC88A6A9A}">
      <formula1>5</formula1>
    </dataValidation>
    <dataValidation type="decimal" operator="greaterThan" allowBlank="1" showInputMessage="1" showErrorMessage="1" error="0より大きいの整数値を入力してください。_x000a_" sqref="E83:E87 E101:E105 E119:E123" xr:uid="{8178D859-ABCD-4CF3-AF35-EDD803298E74}">
      <formula1>0</formula1>
    </dataValidation>
    <dataValidation type="whole" operator="greaterThan" allowBlank="1" showInputMessage="1" showErrorMessage="1" error="0より大きいの整数値を入力してください。_x000a_" sqref="E76 E94 E112 H119:H124 E107:E108 F107:F110 G107:H108" xr:uid="{C4A126D6-BA96-4A23-A517-52D254ACFE8A}">
      <formula1>0</formula1>
    </dataValidation>
    <dataValidation type="decimal" operator="greaterThanOrEqual" allowBlank="1" showInputMessage="1" showErrorMessage="1" error="0以上の数値を入力してください。_x000a_" sqref="H73" xr:uid="{83E58154-7A48-449E-BB1D-2A02375F1BE2}">
      <formula1>0</formula1>
    </dataValidation>
    <dataValidation type="decimal" allowBlank="1" showInputMessage="1" showErrorMessage="1" error="0~100までの数値を入力してください。" sqref="E118:E124 E100 E82 E89:E90" xr:uid="{76BB92C6-5306-470F-8B95-AAE3D62808A5}">
      <formula1>0</formula1>
      <formula2>100</formula2>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2" xr:uid="{6AB12BF9-37F8-4E7A-963D-7CC63E7657AB}">
      <formula1>1</formula1>
      <formula2>3</formula2>
    </dataValidation>
    <dataValidation type="list" allowBlank="1" showInputMessage="1" showErrorMessage="1" sqref="E108 E90" xr:uid="{116A6126-753F-42D3-889E-469BFC128B95}">
      <formula1>$F$61:$F$63</formula1>
    </dataValidation>
    <dataValidation type="list" allowBlank="1" showInputMessage="1" showErrorMessage="1" sqref="E115 E97" xr:uid="{F835EE79-1DF4-44BF-8B88-DF964EF419CF}">
      <formula1>$F$68:$F$71</formula1>
    </dataValidation>
    <dataValidation type="list" allowBlank="1" showInputMessage="1" showErrorMessage="1" sqref="E111 E75" xr:uid="{C6A0494B-D911-471C-88F1-BAAEFD535332}">
      <formula1>$F$64:$F$67</formula1>
    </dataValidation>
  </dataValidations>
  <hyperlinks>
    <hyperlink ref="A1" location="はじめに!A1" display="＜はじめにへ" xr:uid="{12F82E24-54F6-4240-A688-CCB99A1C98D5}"/>
    <hyperlink ref="A1:F1" location="入力シート!Print_Area" display="＜入力シートへ" xr:uid="{EBC05A52-616F-445D-8B92-435668BF5ADA}"/>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726C68DA-F735-49E6-BE63-3C66B68AEAE6}">
          <x14:formula1>
            <xm:f>プルダウン用!$F$62:$F$64</xm:f>
          </x14:formula1>
          <xm:sqref>E72</xm:sqref>
        </x14:dataValidation>
        <x14:dataValidation type="list" allowBlank="1" showInputMessage="1" showErrorMessage="1" xr:uid="{1AB3A69A-3A3E-4F53-B540-A486312570F6}">
          <x14:formula1>
            <xm:f>プルダウン用!$F$69:$F$72</xm:f>
          </x14:formula1>
          <xm:sqref>E79</xm:sqref>
        </x14:dataValidation>
        <x14:dataValidation type="list" allowBlank="1" showInputMessage="1" showErrorMessage="1" xr:uid="{5F5DB673-BFCA-4FF9-9232-5457E3CF7A11}">
          <x14:formula1>
            <xm:f>プルダウン用!$F$65:$F$68</xm:f>
          </x14:formula1>
          <xm:sqref>E93</xm:sqref>
        </x14:dataValidation>
        <x14:dataValidation type="list" allowBlank="1" showInputMessage="1" showErrorMessage="1" xr:uid="{4F2E0CEC-A340-4A98-8A15-5DDBFDE9C335}">
          <x14:formula1>
            <xm:f>プルダウン用!$F$77:$F$79</xm:f>
          </x14:formula1>
          <xm:sqref>E118:E124</xm:sqref>
        </x14:dataValidation>
        <x14:dataValidation type="list" allowBlank="1" showInputMessage="1" showErrorMessage="1" xr:uid="{43438C17-A23A-4716-8AD4-4FD901048E83}">
          <x14:formula1>
            <xm:f>プルダウン用!$F$84:$F$86</xm:f>
          </x14:formula1>
          <xm:sqref>E131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14999847407452621"/>
    <pageSetUpPr fitToPage="1"/>
  </sheetPr>
  <dimension ref="A1:AL62"/>
  <sheetViews>
    <sheetView showGridLines="0" showWhiteSpace="0" view="pageBreakPreview" zoomScale="80" zoomScaleNormal="43" zoomScaleSheetLayoutView="80" zoomScalePageLayoutView="85" workbookViewId="0">
      <pane ySplit="1" topLeftCell="A2" activePane="bottomLeft" state="frozen"/>
      <selection sqref="A1:C1"/>
      <selection pane="bottomLeft" sqref="A1:E1"/>
    </sheetView>
  </sheetViews>
  <sheetFormatPr defaultColWidth="9" defaultRowHeight="13.5" x14ac:dyDescent="0.15"/>
  <cols>
    <col min="1" max="38" width="2.625" style="504" customWidth="1"/>
    <col min="39" max="39" width="9" style="504" customWidth="1"/>
    <col min="40" max="16384" width="9" style="504"/>
  </cols>
  <sheetData>
    <row r="1" spans="1:38" ht="20.100000000000001" customHeight="1" thickBot="1" x14ac:dyDescent="0.2">
      <c r="A1" s="977" t="s">
        <v>194</v>
      </c>
      <c r="B1" s="977"/>
      <c r="C1" s="977"/>
      <c r="D1" s="977"/>
      <c r="E1" s="977"/>
      <c r="F1" s="201"/>
      <c r="G1" s="201"/>
      <c r="I1" s="505" t="s">
        <v>195</v>
      </c>
      <c r="J1" s="201"/>
      <c r="L1" s="201"/>
      <c r="N1" s="202"/>
      <c r="O1" s="202"/>
      <c r="P1" s="202"/>
      <c r="Q1" s="202"/>
      <c r="R1" s="202"/>
      <c r="S1" s="202"/>
      <c r="T1" s="506"/>
      <c r="U1" s="506"/>
      <c r="V1" s="202"/>
      <c r="W1" s="507"/>
      <c r="X1" s="507"/>
      <c r="AE1" s="864"/>
      <c r="AF1" s="864"/>
      <c r="AG1" s="864"/>
      <c r="AH1" s="1072" t="s">
        <v>777</v>
      </c>
      <c r="AI1" s="1072"/>
      <c r="AJ1" s="1072"/>
      <c r="AK1" s="1072"/>
      <c r="AL1" s="1072"/>
    </row>
    <row r="2" spans="1:38" ht="13.5" customHeight="1" thickTop="1" x14ac:dyDescent="0.15">
      <c r="A2" s="508"/>
      <c r="B2" s="509"/>
      <c r="C2" s="509"/>
      <c r="D2" s="509"/>
      <c r="E2" s="509"/>
      <c r="F2" s="509"/>
      <c r="G2" s="509"/>
      <c r="H2" s="509"/>
      <c r="I2" s="510"/>
      <c r="J2" s="510"/>
      <c r="K2" s="510"/>
      <c r="L2" s="509"/>
      <c r="M2" s="509"/>
      <c r="N2" s="509"/>
      <c r="O2" s="509"/>
      <c r="P2" s="509"/>
      <c r="Q2" s="509"/>
      <c r="R2" s="509"/>
      <c r="S2" s="509"/>
      <c r="T2" s="509"/>
      <c r="U2" s="509"/>
      <c r="V2" s="509"/>
      <c r="W2" s="509"/>
      <c r="X2" s="509"/>
      <c r="Y2" s="509"/>
      <c r="Z2" s="509"/>
      <c r="AA2" s="509"/>
      <c r="AB2" s="509"/>
      <c r="AC2" s="509"/>
      <c r="AD2" s="509"/>
      <c r="AE2" s="509"/>
      <c r="AF2" s="511"/>
      <c r="AG2" s="509"/>
      <c r="AH2" s="509"/>
      <c r="AI2" s="509"/>
      <c r="AJ2" s="509"/>
      <c r="AK2" s="509"/>
      <c r="AL2" s="512" t="s">
        <v>197</v>
      </c>
    </row>
    <row r="3" spans="1:38" ht="17.25" x14ac:dyDescent="0.15">
      <c r="A3" s="513"/>
      <c r="B3" s="514" t="s">
        <v>756</v>
      </c>
      <c r="C3" s="515"/>
      <c r="D3" s="515"/>
      <c r="E3" s="515"/>
      <c r="F3" s="515"/>
      <c r="G3" s="515"/>
      <c r="H3" s="515"/>
      <c r="I3" s="515"/>
      <c r="J3" s="515"/>
      <c r="K3" s="515"/>
      <c r="L3" s="516"/>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517"/>
      <c r="AL3" s="518" t="s">
        <v>198</v>
      </c>
    </row>
    <row r="4" spans="1:38" x14ac:dyDescent="0.15">
      <c r="A4" s="513"/>
      <c r="B4" s="515"/>
      <c r="C4" s="515"/>
      <c r="D4" s="515"/>
      <c r="E4" s="515"/>
      <c r="F4" s="515"/>
      <c r="G4" s="515"/>
      <c r="H4" s="515"/>
      <c r="I4" s="515"/>
      <c r="J4" s="515"/>
      <c r="K4" s="515"/>
      <c r="L4" s="516"/>
      <c r="M4" s="517"/>
      <c r="N4" s="517"/>
      <c r="O4" s="517"/>
      <c r="P4" s="517"/>
      <c r="Q4" s="517"/>
      <c r="R4" s="517"/>
      <c r="S4" s="517"/>
      <c r="T4" s="517"/>
      <c r="U4" s="517"/>
      <c r="V4" s="517"/>
      <c r="W4" s="517"/>
      <c r="X4" s="517"/>
      <c r="Y4" s="517"/>
      <c r="Z4" s="517"/>
      <c r="AA4" s="517"/>
      <c r="AB4" s="517"/>
      <c r="AC4" s="517"/>
      <c r="AD4" s="978" t="str">
        <f>IF(入力シート!E10="","",入力シート!E10)</f>
        <v/>
      </c>
      <c r="AE4" s="978"/>
      <c r="AF4" s="978"/>
      <c r="AG4" s="978"/>
      <c r="AH4" s="978"/>
      <c r="AI4" s="978"/>
      <c r="AJ4" s="978"/>
      <c r="AK4" s="978"/>
      <c r="AL4" s="979"/>
    </row>
    <row r="5" spans="1:38" x14ac:dyDescent="0.15">
      <c r="A5" s="513"/>
      <c r="B5" s="515"/>
      <c r="C5" s="515"/>
      <c r="D5" s="515"/>
      <c r="E5" s="515"/>
      <c r="F5" s="515"/>
      <c r="G5" s="515"/>
      <c r="H5" s="515"/>
      <c r="I5" s="515"/>
      <c r="J5" s="515"/>
      <c r="K5" s="515"/>
      <c r="L5" s="515"/>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9"/>
    </row>
    <row r="6" spans="1:38" ht="17.25" x14ac:dyDescent="0.15">
      <c r="A6" s="520"/>
      <c r="B6" s="514"/>
      <c r="C6" s="514"/>
      <c r="D6" s="514"/>
      <c r="E6" s="521"/>
      <c r="F6" s="521"/>
      <c r="G6" s="521"/>
      <c r="H6" s="521"/>
      <c r="I6" s="985" t="s">
        <v>199</v>
      </c>
      <c r="J6" s="985"/>
      <c r="K6" s="985"/>
      <c r="L6" s="985"/>
      <c r="M6" s="985"/>
      <c r="N6" s="985"/>
      <c r="O6" s="985"/>
      <c r="P6" s="985"/>
      <c r="Q6" s="985"/>
      <c r="R6" s="985"/>
      <c r="S6" s="985"/>
      <c r="T6" s="985"/>
      <c r="U6" s="985"/>
      <c r="V6" s="985"/>
      <c r="W6" s="985"/>
      <c r="X6" s="985"/>
      <c r="Y6" s="985"/>
      <c r="Z6" s="985"/>
      <c r="AA6" s="985"/>
      <c r="AB6" s="985"/>
      <c r="AC6" s="985"/>
      <c r="AD6" s="985"/>
      <c r="AE6" s="517"/>
      <c r="AF6" s="517"/>
      <c r="AG6" s="517"/>
      <c r="AH6" s="517"/>
      <c r="AI6" s="517"/>
      <c r="AJ6" s="517"/>
      <c r="AK6" s="517"/>
      <c r="AL6" s="519"/>
    </row>
    <row r="7" spans="1:38" ht="3.75" customHeight="1" x14ac:dyDescent="0.15">
      <c r="A7" s="522"/>
      <c r="B7" s="523"/>
      <c r="C7" s="523"/>
      <c r="D7" s="523"/>
      <c r="E7" s="523"/>
      <c r="F7" s="523"/>
      <c r="G7" s="523"/>
      <c r="H7" s="523"/>
      <c r="I7" s="523"/>
      <c r="J7" s="523"/>
      <c r="K7" s="523"/>
      <c r="L7" s="523"/>
      <c r="M7" s="517"/>
      <c r="N7" s="517"/>
      <c r="O7" s="517"/>
      <c r="P7" s="517"/>
      <c r="Q7" s="517"/>
      <c r="R7" s="517"/>
      <c r="S7" s="517"/>
      <c r="T7" s="517"/>
      <c r="U7" s="517"/>
      <c r="V7" s="517"/>
      <c r="W7" s="517"/>
      <c r="X7" s="517"/>
      <c r="Y7" s="517"/>
      <c r="Z7" s="517"/>
      <c r="AA7" s="517"/>
      <c r="AB7" s="517"/>
      <c r="AC7" s="517"/>
      <c r="AD7" s="517"/>
      <c r="AE7" s="517"/>
      <c r="AF7" s="517"/>
      <c r="AG7" s="517"/>
      <c r="AH7" s="517"/>
      <c r="AI7" s="517"/>
      <c r="AJ7" s="517"/>
      <c r="AK7" s="517"/>
      <c r="AL7" s="519"/>
    </row>
    <row r="8" spans="1:38" ht="14.25" customHeight="1" x14ac:dyDescent="0.15">
      <c r="A8" s="524"/>
      <c r="B8" s="525"/>
      <c r="C8" s="525"/>
      <c r="D8" s="525"/>
      <c r="E8" s="525"/>
      <c r="F8" s="525"/>
      <c r="G8" s="525"/>
      <c r="H8" s="525"/>
      <c r="I8" s="525"/>
      <c r="J8" s="525"/>
      <c r="K8" s="525"/>
      <c r="L8" s="525"/>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9"/>
    </row>
    <row r="9" spans="1:38" ht="23.25" customHeight="1" x14ac:dyDescent="0.15">
      <c r="A9" s="526"/>
      <c r="B9" s="987" t="s">
        <v>200</v>
      </c>
      <c r="C9" s="987"/>
      <c r="D9" s="987"/>
      <c r="E9" s="987"/>
      <c r="F9" s="987"/>
      <c r="G9" s="987"/>
      <c r="H9" s="987"/>
      <c r="I9" s="987"/>
      <c r="J9" s="987"/>
      <c r="K9" s="987"/>
      <c r="L9" s="987"/>
      <c r="M9" s="987"/>
      <c r="N9" s="517"/>
      <c r="O9" s="986" t="s">
        <v>201</v>
      </c>
      <c r="P9" s="986"/>
      <c r="Q9" s="517"/>
      <c r="R9" s="517"/>
      <c r="S9" s="517"/>
      <c r="T9" s="517"/>
      <c r="U9" s="517"/>
      <c r="V9" s="517"/>
      <c r="W9" s="517"/>
      <c r="X9" s="517"/>
      <c r="Y9" s="517"/>
      <c r="Z9" s="517"/>
      <c r="AA9" s="517"/>
      <c r="AB9" s="517"/>
      <c r="AC9" s="517"/>
      <c r="AD9" s="517"/>
      <c r="AE9" s="517"/>
      <c r="AF9" s="517"/>
      <c r="AG9" s="517"/>
      <c r="AH9" s="517"/>
      <c r="AI9" s="517"/>
      <c r="AJ9" s="517"/>
      <c r="AK9" s="517"/>
      <c r="AL9" s="519"/>
    </row>
    <row r="10" spans="1:38" ht="36.75" customHeight="1" x14ac:dyDescent="0.15">
      <c r="A10" s="527"/>
      <c r="B10" s="982" t="s">
        <v>202</v>
      </c>
      <c r="C10" s="982"/>
      <c r="D10" s="982"/>
      <c r="E10" s="982"/>
      <c r="F10" s="982"/>
      <c r="G10" s="982"/>
      <c r="H10" s="982"/>
      <c r="I10" s="982"/>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2"/>
      <c r="AJ10" s="982"/>
      <c r="AK10" s="982"/>
      <c r="AL10" s="519"/>
    </row>
    <row r="11" spans="1:38" ht="13.5" customHeight="1" x14ac:dyDescent="0.15">
      <c r="A11" s="528"/>
      <c r="B11" s="529"/>
      <c r="C11" s="529"/>
      <c r="D11" s="529"/>
      <c r="E11" s="529"/>
      <c r="F11" s="529"/>
      <c r="G11" s="529"/>
      <c r="H11" s="529"/>
      <c r="I11" s="517"/>
      <c r="J11" s="517"/>
      <c r="K11" s="515"/>
      <c r="L11" s="515"/>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9"/>
    </row>
    <row r="12" spans="1:38" x14ac:dyDescent="0.15">
      <c r="A12" s="528"/>
      <c r="B12" s="529"/>
      <c r="C12" s="529"/>
      <c r="D12" s="529"/>
      <c r="E12" s="529"/>
      <c r="F12" s="529"/>
      <c r="G12" s="517"/>
      <c r="H12" s="517"/>
      <c r="I12" s="517"/>
      <c r="J12" s="517"/>
      <c r="K12" s="515"/>
      <c r="L12" s="515"/>
      <c r="M12" s="517"/>
      <c r="N12" s="517"/>
      <c r="O12" s="517"/>
      <c r="P12" s="983" t="s">
        <v>87</v>
      </c>
      <c r="Q12" s="983"/>
      <c r="R12" s="983"/>
      <c r="S12" s="983"/>
      <c r="T12" s="517"/>
      <c r="U12" s="517"/>
      <c r="V12" s="517"/>
      <c r="W12" s="517"/>
      <c r="X12" s="517"/>
      <c r="Y12" s="517"/>
      <c r="Z12" s="517"/>
      <c r="AA12" s="517"/>
      <c r="AB12" s="517"/>
      <c r="AC12" s="517"/>
      <c r="AD12" s="517"/>
      <c r="AE12" s="517"/>
      <c r="AF12" s="517"/>
      <c r="AG12" s="517"/>
      <c r="AH12" s="517"/>
      <c r="AI12" s="517"/>
      <c r="AJ12" s="517"/>
      <c r="AK12" s="517"/>
      <c r="AL12" s="519"/>
    </row>
    <row r="13" spans="1:38" ht="13.5" customHeight="1" x14ac:dyDescent="0.15">
      <c r="A13" s="528"/>
      <c r="B13" s="529"/>
      <c r="C13" s="529"/>
      <c r="D13" s="529"/>
      <c r="E13" s="529"/>
      <c r="F13" s="529"/>
      <c r="G13" s="529"/>
      <c r="H13" s="517"/>
      <c r="I13" s="517"/>
      <c r="J13" s="517"/>
      <c r="K13" s="517"/>
      <c r="L13" s="517"/>
      <c r="M13" s="517"/>
      <c r="N13" s="517"/>
      <c r="O13" s="517"/>
      <c r="P13" s="517"/>
      <c r="Q13" s="517"/>
      <c r="R13" s="517"/>
      <c r="S13" s="517"/>
      <c r="T13" s="997" t="s">
        <v>203</v>
      </c>
      <c r="U13" s="997"/>
      <c r="V13" s="997"/>
      <c r="W13" s="997"/>
      <c r="X13" s="995" t="str">
        <f>IF(入力シート!E12="","",入力シート!E12)</f>
        <v/>
      </c>
      <c r="Y13" s="995"/>
      <c r="Z13" s="995"/>
      <c r="AA13" s="995"/>
      <c r="AB13" s="995"/>
      <c r="AC13" s="995"/>
      <c r="AD13" s="995"/>
      <c r="AE13" s="995"/>
      <c r="AF13" s="995"/>
      <c r="AG13" s="995"/>
      <c r="AH13" s="995"/>
      <c r="AI13" s="995"/>
      <c r="AJ13" s="995"/>
      <c r="AK13" s="995"/>
      <c r="AL13" s="519"/>
    </row>
    <row r="14" spans="1:38" ht="20.100000000000001" customHeight="1" x14ac:dyDescent="0.15">
      <c r="A14" s="528"/>
      <c r="B14" s="529"/>
      <c r="C14" s="529"/>
      <c r="D14" s="529"/>
      <c r="E14" s="529"/>
      <c r="F14" s="529"/>
      <c r="G14" s="517"/>
      <c r="H14" s="517"/>
      <c r="I14" s="517"/>
      <c r="J14" s="517"/>
      <c r="K14" s="517"/>
      <c r="L14" s="517"/>
      <c r="M14" s="517"/>
      <c r="N14" s="517"/>
      <c r="O14" s="517"/>
      <c r="P14" s="517"/>
      <c r="Q14" s="517"/>
      <c r="R14" s="517"/>
      <c r="S14" s="517"/>
      <c r="T14" s="996" t="s">
        <v>204</v>
      </c>
      <c r="U14" s="996"/>
      <c r="V14" s="996"/>
      <c r="W14" s="996"/>
      <c r="X14" s="984" t="str">
        <f>IF(OR(入力シート!E13="",入力シート!E14=""),"",入力シート!E13&amp;入力シート!E14)</f>
        <v/>
      </c>
      <c r="Y14" s="984"/>
      <c r="Z14" s="984"/>
      <c r="AA14" s="984"/>
      <c r="AB14" s="984"/>
      <c r="AC14" s="984"/>
      <c r="AD14" s="984"/>
      <c r="AE14" s="984"/>
      <c r="AF14" s="984"/>
      <c r="AG14" s="984"/>
      <c r="AH14" s="984"/>
      <c r="AI14" s="984"/>
      <c r="AJ14" s="984"/>
      <c r="AK14" s="984"/>
      <c r="AL14" s="519"/>
    </row>
    <row r="15" spans="1:38" ht="21" customHeight="1" x14ac:dyDescent="0.15">
      <c r="A15" s="528"/>
      <c r="B15" s="529"/>
      <c r="C15" s="529"/>
      <c r="D15" s="529"/>
      <c r="E15" s="529"/>
      <c r="F15" s="529"/>
      <c r="G15" s="517"/>
      <c r="H15" s="517"/>
      <c r="I15" s="517"/>
      <c r="J15" s="517"/>
      <c r="K15" s="517"/>
      <c r="L15" s="517"/>
      <c r="M15" s="517"/>
      <c r="N15" s="517"/>
      <c r="O15" s="517"/>
      <c r="P15" s="517"/>
      <c r="Q15" s="517"/>
      <c r="R15" s="517"/>
      <c r="S15" s="517"/>
      <c r="T15" s="1000" t="s">
        <v>205</v>
      </c>
      <c r="U15" s="1000"/>
      <c r="V15" s="1000"/>
      <c r="W15" s="1000"/>
      <c r="X15" s="1000" t="str">
        <f>IF(入力シート!E15="","",入力シート!E15)</f>
        <v/>
      </c>
      <c r="Y15" s="1000"/>
      <c r="Z15" s="1000"/>
      <c r="AA15" s="1000"/>
      <c r="AB15" s="1000"/>
      <c r="AC15" s="1000"/>
      <c r="AD15" s="1000"/>
      <c r="AE15" s="1000"/>
      <c r="AF15" s="1000"/>
      <c r="AG15" s="1000"/>
      <c r="AH15" s="1000"/>
      <c r="AI15" s="1000"/>
      <c r="AJ15" s="1000"/>
      <c r="AK15" s="1000"/>
      <c r="AL15" s="519"/>
    </row>
    <row r="16" spans="1:38" ht="20.100000000000001" customHeight="1" x14ac:dyDescent="0.15">
      <c r="A16" s="528"/>
      <c r="B16" s="529"/>
      <c r="C16" s="529"/>
      <c r="D16" s="529"/>
      <c r="E16" s="529"/>
      <c r="F16" s="529"/>
      <c r="G16" s="529"/>
      <c r="H16" s="517"/>
      <c r="I16" s="517"/>
      <c r="J16" s="517"/>
      <c r="K16" s="517"/>
      <c r="L16" s="517"/>
      <c r="M16" s="517"/>
      <c r="N16" s="517"/>
      <c r="O16" s="517"/>
      <c r="P16" s="517"/>
      <c r="Q16" s="517"/>
      <c r="R16" s="517"/>
      <c r="S16" s="517"/>
      <c r="T16" s="1001" t="s">
        <v>206</v>
      </c>
      <c r="U16" s="1001"/>
      <c r="V16" s="1001"/>
      <c r="W16" s="1001"/>
      <c r="X16" s="984" t="str">
        <f>IF(入力シート!E16="","",入力シート!E16)</f>
        <v/>
      </c>
      <c r="Y16" s="984"/>
      <c r="Z16" s="984"/>
      <c r="AA16" s="984"/>
      <c r="AB16" s="984"/>
      <c r="AC16" s="984"/>
      <c r="AD16" s="984"/>
      <c r="AE16" s="984"/>
      <c r="AF16" s="984"/>
      <c r="AG16" s="984"/>
      <c r="AH16" s="984"/>
      <c r="AI16" s="984"/>
      <c r="AJ16" s="984"/>
      <c r="AK16" s="984"/>
      <c r="AL16" s="519"/>
    </row>
    <row r="17" spans="1:38" ht="20.100000000000001" customHeight="1" x14ac:dyDescent="0.15">
      <c r="A17" s="528"/>
      <c r="B17" s="529"/>
      <c r="C17" s="529"/>
      <c r="D17" s="529"/>
      <c r="E17" s="529"/>
      <c r="F17" s="529"/>
      <c r="G17" s="529"/>
      <c r="H17" s="517"/>
      <c r="I17" s="517"/>
      <c r="J17" s="517"/>
      <c r="K17" s="517"/>
      <c r="L17" s="517"/>
      <c r="M17" s="517"/>
      <c r="N17" s="517"/>
      <c r="O17" s="517"/>
      <c r="P17" s="517"/>
      <c r="Q17" s="517"/>
      <c r="R17" s="517"/>
      <c r="S17" s="517"/>
      <c r="T17" s="1002" t="s">
        <v>207</v>
      </c>
      <c r="U17" s="1002"/>
      <c r="V17" s="1002"/>
      <c r="W17" s="1002"/>
      <c r="X17" s="984" t="str">
        <f>IF(入力シート!E17="","",入力シート!E17)</f>
        <v/>
      </c>
      <c r="Y17" s="984"/>
      <c r="Z17" s="984"/>
      <c r="AA17" s="984"/>
      <c r="AB17" s="984"/>
      <c r="AC17" s="984"/>
      <c r="AD17" s="984"/>
      <c r="AE17" s="984"/>
      <c r="AF17" s="984"/>
      <c r="AG17" s="984"/>
      <c r="AH17" s="984"/>
      <c r="AI17" s="984"/>
      <c r="AJ17" s="984"/>
      <c r="AK17" s="984"/>
      <c r="AL17" s="519"/>
    </row>
    <row r="18" spans="1:38" ht="14.25" customHeight="1" x14ac:dyDescent="0.15">
      <c r="A18" s="528"/>
      <c r="B18" s="529"/>
      <c r="C18" s="529"/>
      <c r="D18" s="529"/>
      <c r="E18" s="529"/>
      <c r="F18" s="529"/>
      <c r="G18" s="529"/>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9"/>
    </row>
    <row r="19" spans="1:38" ht="14.25" customHeight="1" thickBot="1" x14ac:dyDescent="0.2">
      <c r="A19" s="513" t="s">
        <v>208</v>
      </c>
      <c r="B19" s="515"/>
      <c r="C19" s="515"/>
      <c r="D19" s="515"/>
      <c r="E19" s="515"/>
      <c r="F19" s="515"/>
      <c r="G19" s="515"/>
      <c r="H19" s="515"/>
      <c r="I19" s="515"/>
      <c r="J19" s="515"/>
      <c r="K19" s="515"/>
      <c r="L19" s="515"/>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9"/>
    </row>
    <row r="20" spans="1:38" customFormat="1" ht="15" customHeight="1" x14ac:dyDescent="0.15">
      <c r="A20" s="513"/>
      <c r="B20" s="1073" t="s">
        <v>209</v>
      </c>
      <c r="C20" s="1073"/>
      <c r="D20" s="1073"/>
      <c r="E20" s="1073"/>
      <c r="F20" s="1073"/>
      <c r="G20" s="1073"/>
      <c r="H20" s="1073"/>
      <c r="I20" s="1073"/>
      <c r="J20" s="1073"/>
      <c r="K20" s="1073"/>
      <c r="L20" s="1073"/>
      <c r="M20" s="1073"/>
      <c r="N20" s="1007" t="str">
        <f>IF(入力シート!E18="","",入力シート!E18)</f>
        <v/>
      </c>
      <c r="O20" s="1007"/>
      <c r="P20" s="1007"/>
      <c r="Q20" s="1007"/>
      <c r="R20" s="1007"/>
      <c r="S20" s="1007"/>
      <c r="T20" s="1007"/>
      <c r="U20" s="1007"/>
      <c r="V20" s="1007"/>
      <c r="W20" s="1007"/>
      <c r="X20" s="1007"/>
      <c r="Y20" s="1007"/>
      <c r="Z20" s="1007"/>
      <c r="AA20" s="1007"/>
      <c r="AB20" s="1007"/>
      <c r="AC20" s="1007"/>
      <c r="AD20" s="1007"/>
      <c r="AE20" s="1007"/>
      <c r="AF20" s="1007"/>
      <c r="AG20" s="1007"/>
      <c r="AH20" s="1007"/>
      <c r="AI20" s="1007"/>
      <c r="AJ20" s="1007"/>
      <c r="AK20" s="1008"/>
      <c r="AL20" s="519"/>
    </row>
    <row r="21" spans="1:38" customFormat="1" ht="30" customHeight="1" x14ac:dyDescent="0.15">
      <c r="A21" s="513"/>
      <c r="B21" s="1074" t="s">
        <v>210</v>
      </c>
      <c r="C21" s="1074"/>
      <c r="D21" s="1074"/>
      <c r="E21" s="1074"/>
      <c r="F21" s="1074"/>
      <c r="G21" s="1074"/>
      <c r="H21" s="1074"/>
      <c r="I21" s="1074"/>
      <c r="J21" s="1074"/>
      <c r="K21" s="1074"/>
      <c r="L21" s="1074"/>
      <c r="M21" s="1074"/>
      <c r="N21" s="1003" t="str">
        <f>IF(入力シート!E19="","",入力シート!E19)</f>
        <v/>
      </c>
      <c r="O21" s="1003"/>
      <c r="P21" s="1003"/>
      <c r="Q21" s="1003"/>
      <c r="R21" s="1003"/>
      <c r="S21" s="1003"/>
      <c r="T21" s="1003"/>
      <c r="U21" s="1003"/>
      <c r="V21" s="1003"/>
      <c r="W21" s="1003"/>
      <c r="X21" s="1003"/>
      <c r="Y21" s="1003"/>
      <c r="Z21" s="1003"/>
      <c r="AA21" s="1003"/>
      <c r="AB21" s="1003"/>
      <c r="AC21" s="1003"/>
      <c r="AD21" s="1003"/>
      <c r="AE21" s="1003"/>
      <c r="AF21" s="1003"/>
      <c r="AG21" s="1003"/>
      <c r="AH21" s="1003"/>
      <c r="AI21" s="1003"/>
      <c r="AJ21" s="1003"/>
      <c r="AK21" s="1004"/>
      <c r="AL21" s="519"/>
    </row>
    <row r="22" spans="1:38" customFormat="1" ht="30" customHeight="1" x14ac:dyDescent="0.15">
      <c r="A22" s="513"/>
      <c r="B22" s="533"/>
      <c r="C22" s="1079" t="s">
        <v>211</v>
      </c>
      <c r="D22" s="1079"/>
      <c r="E22" s="1079"/>
      <c r="F22" s="1079"/>
      <c r="G22" s="1079"/>
      <c r="H22" s="1079"/>
      <c r="I22" s="1079"/>
      <c r="J22" s="1079"/>
      <c r="K22" s="1079"/>
      <c r="L22" s="1079"/>
      <c r="M22" s="1079"/>
      <c r="N22" s="1009" t="str">
        <f>IF(入力シート!E20="","",IF(入力シート!E20="選択してください","",入力シート!E20))</f>
        <v/>
      </c>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10"/>
      <c r="AL22" s="519"/>
    </row>
    <row r="23" spans="1:38" customFormat="1" ht="15" customHeight="1" x14ac:dyDescent="0.15">
      <c r="A23" s="513"/>
      <c r="B23" s="990" t="s">
        <v>209</v>
      </c>
      <c r="C23" s="990"/>
      <c r="D23" s="990"/>
      <c r="E23" s="990"/>
      <c r="F23" s="990"/>
      <c r="G23" s="990"/>
      <c r="H23" s="990"/>
      <c r="I23" s="990"/>
      <c r="J23" s="990"/>
      <c r="K23" s="990"/>
      <c r="L23" s="990"/>
      <c r="M23" s="990"/>
      <c r="N23" s="1011" t="str">
        <f>IF(入力シート!E21="","",入力シート!E21)</f>
        <v/>
      </c>
      <c r="O23" s="1011"/>
      <c r="P23" s="1011"/>
      <c r="Q23" s="1011"/>
      <c r="R23" s="1011"/>
      <c r="S23" s="1011"/>
      <c r="T23" s="1011"/>
      <c r="U23" s="1011"/>
      <c r="V23" s="1011"/>
      <c r="W23" s="1011"/>
      <c r="X23" s="1011"/>
      <c r="Y23" s="1011"/>
      <c r="Z23" s="1011"/>
      <c r="AA23" s="1011"/>
      <c r="AB23" s="1011"/>
      <c r="AC23" s="1011"/>
      <c r="AD23" s="1011"/>
      <c r="AE23" s="1011"/>
      <c r="AF23" s="1011"/>
      <c r="AG23" s="1011"/>
      <c r="AH23" s="1011"/>
      <c r="AI23" s="1011"/>
      <c r="AJ23" s="1011"/>
      <c r="AK23" s="1012"/>
      <c r="AL23" s="519"/>
    </row>
    <row r="24" spans="1:38" customFormat="1" ht="30" customHeight="1" x14ac:dyDescent="0.15">
      <c r="A24" s="513"/>
      <c r="B24" s="991" t="s">
        <v>212</v>
      </c>
      <c r="C24" s="991"/>
      <c r="D24" s="991"/>
      <c r="E24" s="991"/>
      <c r="F24" s="991"/>
      <c r="G24" s="991"/>
      <c r="H24" s="991"/>
      <c r="I24" s="991"/>
      <c r="J24" s="991"/>
      <c r="K24" s="991"/>
      <c r="L24" s="991"/>
      <c r="M24" s="991"/>
      <c r="N24" s="1005" t="str">
        <f>IF(入力シート!E22="","",入力シート!E22)</f>
        <v/>
      </c>
      <c r="O24" s="1005"/>
      <c r="P24" s="1005"/>
      <c r="Q24" s="1005"/>
      <c r="R24" s="1005"/>
      <c r="S24" s="1005"/>
      <c r="T24" s="1005"/>
      <c r="U24" s="1005"/>
      <c r="V24" s="1005"/>
      <c r="W24" s="1005"/>
      <c r="X24" s="1005"/>
      <c r="Y24" s="1005"/>
      <c r="Z24" s="1005"/>
      <c r="AA24" s="1005"/>
      <c r="AB24" s="1005"/>
      <c r="AC24" s="1005"/>
      <c r="AD24" s="1005"/>
      <c r="AE24" s="1005"/>
      <c r="AF24" s="1005"/>
      <c r="AG24" s="1005"/>
      <c r="AH24" s="1005"/>
      <c r="AI24" s="1005"/>
      <c r="AJ24" s="1005"/>
      <c r="AK24" s="1006"/>
      <c r="AL24" s="519"/>
    </row>
    <row r="25" spans="1:38" customFormat="1" ht="30" customHeight="1" x14ac:dyDescent="0.15">
      <c r="A25" s="513"/>
      <c r="B25" s="992" t="s">
        <v>213</v>
      </c>
      <c r="C25" s="993"/>
      <c r="D25" s="993"/>
      <c r="E25" s="993"/>
      <c r="F25" s="993"/>
      <c r="G25" s="993"/>
      <c r="H25" s="993"/>
      <c r="I25" s="993"/>
      <c r="J25" s="993"/>
      <c r="K25" s="993"/>
      <c r="L25" s="993"/>
      <c r="M25" s="994"/>
      <c r="N25" s="998" t="str">
        <f>IF(OR(入力シート!E23="",入力シート!E23="選択してください",入力シート!E24=""),"",入力シート!E23&amp;入力シート!E24)</f>
        <v/>
      </c>
      <c r="O25" s="998"/>
      <c r="P25" s="998"/>
      <c r="Q25" s="998"/>
      <c r="R25" s="998"/>
      <c r="S25" s="998"/>
      <c r="T25" s="998"/>
      <c r="U25" s="998"/>
      <c r="V25" s="998"/>
      <c r="W25" s="998"/>
      <c r="X25" s="998"/>
      <c r="Y25" s="998"/>
      <c r="Z25" s="998"/>
      <c r="AA25" s="998"/>
      <c r="AB25" s="998"/>
      <c r="AC25" s="998"/>
      <c r="AD25" s="998"/>
      <c r="AE25" s="998"/>
      <c r="AF25" s="998"/>
      <c r="AG25" s="998"/>
      <c r="AH25" s="998"/>
      <c r="AI25" s="998"/>
      <c r="AJ25" s="998"/>
      <c r="AK25" s="999"/>
      <c r="AL25" s="519"/>
    </row>
    <row r="26" spans="1:38" customFormat="1" ht="30" customHeight="1" x14ac:dyDescent="0.15">
      <c r="A26" s="513"/>
      <c r="B26" s="989" t="s">
        <v>214</v>
      </c>
      <c r="C26" s="989"/>
      <c r="D26" s="989"/>
      <c r="E26" s="989"/>
      <c r="F26" s="989"/>
      <c r="G26" s="989"/>
      <c r="H26" s="989"/>
      <c r="I26" s="989"/>
      <c r="J26" s="989"/>
      <c r="K26" s="989"/>
      <c r="L26" s="989"/>
      <c r="M26" s="989"/>
      <c r="N26" s="1075" t="s">
        <v>215</v>
      </c>
      <c r="O26" s="1075"/>
      <c r="P26" s="1075"/>
      <c r="Q26" s="1075"/>
      <c r="R26" s="1075"/>
      <c r="S26" s="1075"/>
      <c r="T26" s="1075"/>
      <c r="U26" s="1075"/>
      <c r="V26" s="1075"/>
      <c r="W26" s="1075"/>
      <c r="X26" s="1075"/>
      <c r="Y26" s="1075"/>
      <c r="Z26" s="1075"/>
      <c r="AA26" s="1075"/>
      <c r="AB26" s="1075"/>
      <c r="AC26" s="1075"/>
      <c r="AD26" s="1075"/>
      <c r="AE26" s="1075"/>
      <c r="AF26" s="1075"/>
      <c r="AG26" s="1075"/>
      <c r="AH26" s="1075"/>
      <c r="AI26" s="1075"/>
      <c r="AJ26" s="1075"/>
      <c r="AK26" s="1076"/>
      <c r="AL26" s="519"/>
    </row>
    <row r="27" spans="1:38" ht="30" customHeight="1" x14ac:dyDescent="0.15">
      <c r="A27" s="513"/>
      <c r="B27" s="988" t="s">
        <v>216</v>
      </c>
      <c r="C27" s="988"/>
      <c r="D27" s="988"/>
      <c r="E27" s="988"/>
      <c r="F27" s="988"/>
      <c r="G27" s="988"/>
      <c r="H27" s="988"/>
      <c r="I27" s="988"/>
      <c r="J27" s="988"/>
      <c r="K27" s="988"/>
      <c r="L27" s="988"/>
      <c r="M27" s="988"/>
      <c r="N27" s="980" t="str">
        <f>IF(入力シート!E25="","",IF(入力シート!E25="選択してください","",入力シート!E25))</f>
        <v/>
      </c>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1"/>
      <c r="AL27" s="519"/>
    </row>
    <row r="28" spans="1:38" ht="30" customHeight="1" x14ac:dyDescent="0.15">
      <c r="A28" s="513"/>
      <c r="B28" s="1060" t="s">
        <v>217</v>
      </c>
      <c r="C28" s="1061"/>
      <c r="D28" s="1061"/>
      <c r="E28" s="1061"/>
      <c r="F28" s="1061"/>
      <c r="G28" s="1061"/>
      <c r="H28" s="1061"/>
      <c r="I28" s="1061"/>
      <c r="J28" s="1061"/>
      <c r="K28" s="1061"/>
      <c r="L28" s="1061"/>
      <c r="M28" s="1062"/>
      <c r="N28" s="1066" t="str">
        <f>IF(入力シート!E29="","",IF(入力シート!E29="選択してください","",入力シート!E29))</f>
        <v/>
      </c>
      <c r="O28" s="1067"/>
      <c r="P28" s="1067"/>
      <c r="Q28" s="1067"/>
      <c r="R28" s="1067"/>
      <c r="S28" s="1067"/>
      <c r="T28" s="1067"/>
      <c r="U28" s="1067"/>
      <c r="V28" s="1067"/>
      <c r="W28" s="1067"/>
      <c r="X28" s="1067"/>
      <c r="Y28" s="1067"/>
      <c r="Z28" s="1067"/>
      <c r="AA28" s="1067"/>
      <c r="AB28" s="1067"/>
      <c r="AC28" s="1067"/>
      <c r="AD28" s="1067"/>
      <c r="AE28" s="1067"/>
      <c r="AF28" s="1067"/>
      <c r="AG28" s="1067"/>
      <c r="AH28" s="1067"/>
      <c r="AI28" s="1067"/>
      <c r="AJ28" s="1067"/>
      <c r="AK28" s="1045"/>
      <c r="AL28" s="519"/>
    </row>
    <row r="29" spans="1:38" ht="20.100000000000001" customHeight="1" x14ac:dyDescent="0.15">
      <c r="A29" s="513"/>
      <c r="B29" s="1063"/>
      <c r="C29" s="1064"/>
      <c r="D29" s="1064"/>
      <c r="E29" s="1064"/>
      <c r="F29" s="1064"/>
      <c r="G29" s="1064"/>
      <c r="H29" s="1064"/>
      <c r="I29" s="1064"/>
      <c r="J29" s="1064"/>
      <c r="K29" s="1064"/>
      <c r="L29" s="1064"/>
      <c r="M29" s="1065"/>
      <c r="N29" s="1066" t="str">
        <f>IF(入力シート!E30="","",IF(入力シート!E30="選択してください","",入力シート!E30))</f>
        <v/>
      </c>
      <c r="O29" s="1067"/>
      <c r="P29" s="1067"/>
      <c r="Q29" s="1067"/>
      <c r="R29" s="1067"/>
      <c r="S29" s="1067"/>
      <c r="T29" s="1067"/>
      <c r="U29" s="1067"/>
      <c r="V29" s="1067"/>
      <c r="W29" s="1067"/>
      <c r="X29" s="1067"/>
      <c r="Y29" s="1067"/>
      <c r="Z29" s="1067"/>
      <c r="AA29" s="1067"/>
      <c r="AB29" s="1067"/>
      <c r="AC29" s="1067"/>
      <c r="AD29" s="1067"/>
      <c r="AE29" s="1067"/>
      <c r="AF29" s="1067"/>
      <c r="AG29" s="1067"/>
      <c r="AH29" s="1067"/>
      <c r="AI29" s="1067"/>
      <c r="AJ29" s="1067"/>
      <c r="AK29" s="1045"/>
      <c r="AL29" s="519"/>
    </row>
    <row r="30" spans="1:38" ht="20.100000000000001" customHeight="1" x14ac:dyDescent="0.15">
      <c r="A30" s="513"/>
      <c r="B30" s="1063"/>
      <c r="C30" s="1064"/>
      <c r="D30" s="1064"/>
      <c r="E30" s="1064"/>
      <c r="F30" s="1064"/>
      <c r="G30" s="1064"/>
      <c r="H30" s="1064"/>
      <c r="I30" s="1064"/>
      <c r="J30" s="1064"/>
      <c r="K30" s="1064"/>
      <c r="L30" s="1064"/>
      <c r="M30" s="1065"/>
      <c r="N30" s="1066" t="str">
        <f>IF(入力シート!E31="","",IF(入力シート!E31="選択してください","",入力シート!E31))</f>
        <v/>
      </c>
      <c r="O30" s="1067"/>
      <c r="P30" s="1067"/>
      <c r="Q30" s="1067"/>
      <c r="R30" s="1067"/>
      <c r="S30" s="1067"/>
      <c r="T30" s="1067"/>
      <c r="U30" s="1067"/>
      <c r="V30" s="1067"/>
      <c r="W30" s="1067"/>
      <c r="X30" s="1067"/>
      <c r="Y30" s="1067"/>
      <c r="Z30" s="1067"/>
      <c r="AA30" s="1067"/>
      <c r="AB30" s="1067"/>
      <c r="AC30" s="1067"/>
      <c r="AD30" s="1067"/>
      <c r="AE30" s="1067"/>
      <c r="AF30" s="1067"/>
      <c r="AG30" s="1067"/>
      <c r="AH30" s="1067"/>
      <c r="AI30" s="1067"/>
      <c r="AJ30" s="1067"/>
      <c r="AK30" s="1045"/>
      <c r="AL30" s="519"/>
    </row>
    <row r="31" spans="1:38" ht="30" customHeight="1" x14ac:dyDescent="0.15">
      <c r="A31" s="513"/>
      <c r="B31" s="988" t="s">
        <v>218</v>
      </c>
      <c r="C31" s="988"/>
      <c r="D31" s="988"/>
      <c r="E31" s="988"/>
      <c r="F31" s="988"/>
      <c r="G31" s="988"/>
      <c r="H31" s="988"/>
      <c r="I31" s="988"/>
      <c r="J31" s="988"/>
      <c r="K31" s="988"/>
      <c r="L31" s="988"/>
      <c r="M31" s="988"/>
      <c r="N31" s="980" t="str">
        <f>IF(入力シート!E11="","",IF(入力シート!E11="選択してください","",入力シート!E11))</f>
        <v/>
      </c>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1"/>
      <c r="AL31" s="519"/>
    </row>
    <row r="32" spans="1:38" ht="20.100000000000001" customHeight="1" x14ac:dyDescent="0.15">
      <c r="A32" s="513"/>
      <c r="B32" s="988" t="s">
        <v>219</v>
      </c>
      <c r="C32" s="988"/>
      <c r="D32" s="988"/>
      <c r="E32" s="988"/>
      <c r="F32" s="988"/>
      <c r="G32" s="988"/>
      <c r="H32" s="988"/>
      <c r="I32" s="988"/>
      <c r="J32" s="988"/>
      <c r="K32" s="988"/>
      <c r="L32" s="988"/>
      <c r="M32" s="988"/>
      <c r="N32" s="1077" t="s">
        <v>220</v>
      </c>
      <c r="O32" s="1077"/>
      <c r="P32" s="1077"/>
      <c r="Q32" s="1077"/>
      <c r="R32" s="1077"/>
      <c r="S32" s="1077"/>
      <c r="T32" s="1077"/>
      <c r="U32" s="1077"/>
      <c r="V32" s="1077"/>
      <c r="W32" s="1077"/>
      <c r="X32" s="1077"/>
      <c r="Y32" s="1077"/>
      <c r="Z32" s="1077"/>
      <c r="AA32" s="1077"/>
      <c r="AB32" s="1077"/>
      <c r="AC32" s="1077"/>
      <c r="AD32" s="1077"/>
      <c r="AE32" s="1077"/>
      <c r="AF32" s="1077"/>
      <c r="AG32" s="1077"/>
      <c r="AH32" s="1077"/>
      <c r="AI32" s="1077"/>
      <c r="AJ32" s="1077"/>
      <c r="AK32" s="1078"/>
      <c r="AL32" s="519"/>
    </row>
    <row r="33" spans="1:38" ht="14.1" customHeight="1" x14ac:dyDescent="0.15">
      <c r="A33" s="513"/>
      <c r="B33" s="988"/>
      <c r="C33" s="988"/>
      <c r="D33" s="988"/>
      <c r="E33" s="988"/>
      <c r="F33" s="988"/>
      <c r="G33" s="988"/>
      <c r="H33" s="988"/>
      <c r="I33" s="988"/>
      <c r="J33" s="988"/>
      <c r="K33" s="988"/>
      <c r="L33" s="988"/>
      <c r="M33" s="988"/>
      <c r="N33" s="1068" t="s">
        <v>221</v>
      </c>
      <c r="O33" s="1068"/>
      <c r="P33" s="1068"/>
      <c r="Q33" s="1068"/>
      <c r="R33" s="1068"/>
      <c r="S33" s="1069"/>
      <c r="T33" s="1070" t="str">
        <f>IF(入力シート!E32="","",入力シート!E32)</f>
        <v/>
      </c>
      <c r="U33" s="1070"/>
      <c r="V33" s="1070"/>
      <c r="W33" s="1070"/>
      <c r="X33" s="1070"/>
      <c r="Y33" s="1070"/>
      <c r="Z33" s="1070"/>
      <c r="AA33" s="1070"/>
      <c r="AB33" s="1070"/>
      <c r="AC33" s="1070"/>
      <c r="AD33" s="1070"/>
      <c r="AE33" s="1070"/>
      <c r="AF33" s="1070"/>
      <c r="AG33" s="1070"/>
      <c r="AH33" s="1070"/>
      <c r="AI33" s="1070"/>
      <c r="AJ33" s="1070"/>
      <c r="AK33" s="1071"/>
      <c r="AL33" s="519"/>
    </row>
    <row r="34" spans="1:38" ht="24" customHeight="1" x14ac:dyDescent="0.15">
      <c r="A34" s="513"/>
      <c r="B34" s="988"/>
      <c r="C34" s="988"/>
      <c r="D34" s="988"/>
      <c r="E34" s="988"/>
      <c r="F34" s="988"/>
      <c r="G34" s="988"/>
      <c r="H34" s="988"/>
      <c r="I34" s="988"/>
      <c r="J34" s="988"/>
      <c r="K34" s="988"/>
      <c r="L34" s="988"/>
      <c r="M34" s="988"/>
      <c r="N34" s="1018" t="s">
        <v>222</v>
      </c>
      <c r="O34" s="1018"/>
      <c r="P34" s="1018"/>
      <c r="Q34" s="1018"/>
      <c r="R34" s="1018"/>
      <c r="S34" s="1019"/>
      <c r="T34" s="1058" t="str">
        <f>IF(OR(入力シート!E33="",入力シート!E34=""),"",入力シート!E33&amp;入力シート!E34)</f>
        <v/>
      </c>
      <c r="U34" s="1058"/>
      <c r="V34" s="1058"/>
      <c r="W34" s="1058"/>
      <c r="X34" s="1058"/>
      <c r="Y34" s="1058"/>
      <c r="Z34" s="1058"/>
      <c r="AA34" s="1058"/>
      <c r="AB34" s="1058"/>
      <c r="AC34" s="1058"/>
      <c r="AD34" s="1058"/>
      <c r="AE34" s="1058"/>
      <c r="AF34" s="1058"/>
      <c r="AG34" s="1058"/>
      <c r="AH34" s="1058"/>
      <c r="AI34" s="1058"/>
      <c r="AJ34" s="1058"/>
      <c r="AK34" s="1059"/>
      <c r="AL34" s="519"/>
    </row>
    <row r="35" spans="1:38" ht="20.100000000000001" customHeight="1" x14ac:dyDescent="0.15">
      <c r="A35" s="513"/>
      <c r="B35" s="988"/>
      <c r="C35" s="988"/>
      <c r="D35" s="988"/>
      <c r="E35" s="988"/>
      <c r="F35" s="988"/>
      <c r="G35" s="988"/>
      <c r="H35" s="988"/>
      <c r="I35" s="988"/>
      <c r="J35" s="988"/>
      <c r="K35" s="988"/>
      <c r="L35" s="988"/>
      <c r="M35" s="988"/>
      <c r="N35" s="1018" t="s">
        <v>110</v>
      </c>
      <c r="O35" s="1018"/>
      <c r="P35" s="1018"/>
      <c r="Q35" s="1018"/>
      <c r="R35" s="1018"/>
      <c r="S35" s="1019"/>
      <c r="T35" s="1058" t="str">
        <f>IF(入力シート!E35="","",入力シート!E35)</f>
        <v/>
      </c>
      <c r="U35" s="1058"/>
      <c r="V35" s="1058"/>
      <c r="W35" s="1058"/>
      <c r="X35" s="1058"/>
      <c r="Y35" s="1058"/>
      <c r="Z35" s="1058"/>
      <c r="AA35" s="1058"/>
      <c r="AB35" s="1058"/>
      <c r="AC35" s="1058"/>
      <c r="AD35" s="1058"/>
      <c r="AE35" s="1058"/>
      <c r="AF35" s="1058"/>
      <c r="AG35" s="1058"/>
      <c r="AH35" s="1058"/>
      <c r="AI35" s="1058"/>
      <c r="AJ35" s="1058"/>
      <c r="AK35" s="1059"/>
      <c r="AL35" s="519"/>
    </row>
    <row r="36" spans="1:38" ht="20.100000000000001" customHeight="1" x14ac:dyDescent="0.15">
      <c r="A36" s="513"/>
      <c r="B36" s="988"/>
      <c r="C36" s="988"/>
      <c r="D36" s="988"/>
      <c r="E36" s="988"/>
      <c r="F36" s="988"/>
      <c r="G36" s="988"/>
      <c r="H36" s="988"/>
      <c r="I36" s="988"/>
      <c r="J36" s="988"/>
      <c r="K36" s="988"/>
      <c r="L36" s="988"/>
      <c r="M36" s="988"/>
      <c r="N36" s="1018" t="s">
        <v>111</v>
      </c>
      <c r="O36" s="1018"/>
      <c r="P36" s="1018"/>
      <c r="Q36" s="1018"/>
      <c r="R36" s="1018"/>
      <c r="S36" s="1019"/>
      <c r="T36" s="1058" t="str">
        <f>IF(入力シート!E36="","",入力シート!E36)</f>
        <v/>
      </c>
      <c r="U36" s="1058"/>
      <c r="V36" s="1058"/>
      <c r="W36" s="1058"/>
      <c r="X36" s="1058"/>
      <c r="Y36" s="1058"/>
      <c r="Z36" s="1058"/>
      <c r="AA36" s="1058"/>
      <c r="AB36" s="1058"/>
      <c r="AC36" s="1058"/>
      <c r="AD36" s="1058"/>
      <c r="AE36" s="1058"/>
      <c r="AF36" s="1058"/>
      <c r="AG36" s="1058"/>
      <c r="AH36" s="1058"/>
      <c r="AI36" s="1058"/>
      <c r="AJ36" s="1058"/>
      <c r="AK36" s="1059"/>
      <c r="AL36" s="519"/>
    </row>
    <row r="37" spans="1:38" ht="9.9499999999999993" customHeight="1" x14ac:dyDescent="0.15">
      <c r="A37" s="513"/>
      <c r="B37" s="988"/>
      <c r="C37" s="988"/>
      <c r="D37" s="988"/>
      <c r="E37" s="988"/>
      <c r="F37" s="988"/>
      <c r="G37" s="988"/>
      <c r="H37" s="988"/>
      <c r="I37" s="988"/>
      <c r="J37" s="988"/>
      <c r="K37" s="988"/>
      <c r="L37" s="988"/>
      <c r="M37" s="988"/>
      <c r="N37" s="1014" t="s">
        <v>205</v>
      </c>
      <c r="O37" s="1014"/>
      <c r="P37" s="1014"/>
      <c r="Q37" s="1014"/>
      <c r="R37" s="1014"/>
      <c r="S37" s="1015"/>
      <c r="T37" s="1080" t="str">
        <f>IF(入力シート!E37="","",入力シート!E37)</f>
        <v/>
      </c>
      <c r="U37" s="1080"/>
      <c r="V37" s="1080"/>
      <c r="W37" s="1080"/>
      <c r="X37" s="1080"/>
      <c r="Y37" s="1080"/>
      <c r="Z37" s="1080"/>
      <c r="AA37" s="1080"/>
      <c r="AB37" s="1080"/>
      <c r="AC37" s="1080"/>
      <c r="AD37" s="1080"/>
      <c r="AE37" s="1080"/>
      <c r="AF37" s="1080"/>
      <c r="AG37" s="1080"/>
      <c r="AH37" s="1080"/>
      <c r="AI37" s="1080"/>
      <c r="AJ37" s="1080"/>
      <c r="AK37" s="1081"/>
      <c r="AL37" s="519"/>
    </row>
    <row r="38" spans="1:38" ht="20.100000000000001" customHeight="1" x14ac:dyDescent="0.15">
      <c r="A38" s="513"/>
      <c r="B38" s="988"/>
      <c r="C38" s="988"/>
      <c r="D38" s="988"/>
      <c r="E38" s="988"/>
      <c r="F38" s="988"/>
      <c r="G38" s="988"/>
      <c r="H38" s="988"/>
      <c r="I38" s="988"/>
      <c r="J38" s="988"/>
      <c r="K38" s="988"/>
      <c r="L38" s="988"/>
      <c r="M38" s="988"/>
      <c r="N38" s="1016" t="s">
        <v>223</v>
      </c>
      <c r="O38" s="1016"/>
      <c r="P38" s="1016"/>
      <c r="Q38" s="1016"/>
      <c r="R38" s="1016"/>
      <c r="S38" s="1017"/>
      <c r="T38" s="1052" t="str">
        <f>IF(入力シート!E38="","",入力シート!E38)</f>
        <v/>
      </c>
      <c r="U38" s="1053"/>
      <c r="V38" s="1053"/>
      <c r="W38" s="1053"/>
      <c r="X38" s="1053"/>
      <c r="Y38" s="1053"/>
      <c r="Z38" s="1053"/>
      <c r="AA38" s="1053"/>
      <c r="AB38" s="1053"/>
      <c r="AC38" s="1053"/>
      <c r="AD38" s="1053"/>
      <c r="AE38" s="1053"/>
      <c r="AF38" s="1053"/>
      <c r="AG38" s="1053"/>
      <c r="AH38" s="1053"/>
      <c r="AI38" s="1053"/>
      <c r="AJ38" s="1053"/>
      <c r="AK38" s="1054"/>
      <c r="AL38" s="519"/>
    </row>
    <row r="39" spans="1:38" ht="20.100000000000001" customHeight="1" x14ac:dyDescent="0.15">
      <c r="A39" s="513"/>
      <c r="B39" s="988"/>
      <c r="C39" s="988"/>
      <c r="D39" s="988"/>
      <c r="E39" s="988"/>
      <c r="F39" s="988"/>
      <c r="G39" s="988"/>
      <c r="H39" s="988"/>
      <c r="I39" s="988"/>
      <c r="J39" s="988"/>
      <c r="K39" s="988"/>
      <c r="L39" s="988"/>
      <c r="M39" s="988"/>
      <c r="N39" s="1018" t="s">
        <v>113</v>
      </c>
      <c r="O39" s="1018"/>
      <c r="P39" s="1018"/>
      <c r="Q39" s="1018"/>
      <c r="R39" s="1018"/>
      <c r="S39" s="1019"/>
      <c r="T39" s="1058" t="str">
        <f>IF(入力シート!E39="","",入力シート!E39)</f>
        <v/>
      </c>
      <c r="U39" s="1058"/>
      <c r="V39" s="1058"/>
      <c r="W39" s="1058"/>
      <c r="X39" s="1058"/>
      <c r="Y39" s="1058"/>
      <c r="Z39" s="1058"/>
      <c r="AA39" s="1058"/>
      <c r="AB39" s="1058"/>
      <c r="AC39" s="1058"/>
      <c r="AD39" s="1058"/>
      <c r="AE39" s="1058"/>
      <c r="AF39" s="1058"/>
      <c r="AG39" s="1058"/>
      <c r="AH39" s="1058"/>
      <c r="AI39" s="1058"/>
      <c r="AJ39" s="1058"/>
      <c r="AK39" s="1059"/>
      <c r="AL39" s="519"/>
    </row>
    <row r="40" spans="1:38" ht="20.100000000000001" customHeight="1" x14ac:dyDescent="0.15">
      <c r="A40" s="513"/>
      <c r="B40" s="988"/>
      <c r="C40" s="988"/>
      <c r="D40" s="988"/>
      <c r="E40" s="988"/>
      <c r="F40" s="988"/>
      <c r="G40" s="988"/>
      <c r="H40" s="988"/>
      <c r="I40" s="988"/>
      <c r="J40" s="988"/>
      <c r="K40" s="988"/>
      <c r="L40" s="988"/>
      <c r="M40" s="988"/>
      <c r="N40" s="1018" t="s">
        <v>114</v>
      </c>
      <c r="O40" s="1018"/>
      <c r="P40" s="1018"/>
      <c r="Q40" s="1018"/>
      <c r="R40" s="1018"/>
      <c r="S40" s="1019"/>
      <c r="T40" s="1058" t="str">
        <f>IF(入力シート!E40="","",入力シート!E40)</f>
        <v/>
      </c>
      <c r="U40" s="1058"/>
      <c r="V40" s="1058"/>
      <c r="W40" s="1058"/>
      <c r="X40" s="1058"/>
      <c r="Y40" s="1058"/>
      <c r="Z40" s="1058"/>
      <c r="AA40" s="1058"/>
      <c r="AB40" s="1058"/>
      <c r="AC40" s="1058"/>
      <c r="AD40" s="1058"/>
      <c r="AE40" s="1058"/>
      <c r="AF40" s="1058"/>
      <c r="AG40" s="1058"/>
      <c r="AH40" s="1058"/>
      <c r="AI40" s="1058"/>
      <c r="AJ40" s="1058"/>
      <c r="AK40" s="1059"/>
      <c r="AL40" s="519"/>
    </row>
    <row r="41" spans="1:38" ht="20.100000000000001" customHeight="1" x14ac:dyDescent="0.15">
      <c r="A41" s="513"/>
      <c r="B41" s="988"/>
      <c r="C41" s="988"/>
      <c r="D41" s="988"/>
      <c r="E41" s="988"/>
      <c r="F41" s="988"/>
      <c r="G41" s="988"/>
      <c r="H41" s="988"/>
      <c r="I41" s="988"/>
      <c r="J41" s="988"/>
      <c r="K41" s="988"/>
      <c r="L41" s="988"/>
      <c r="M41" s="988"/>
      <c r="N41" s="1020" t="s">
        <v>115</v>
      </c>
      <c r="O41" s="1020"/>
      <c r="P41" s="1020"/>
      <c r="Q41" s="1020"/>
      <c r="R41" s="1020"/>
      <c r="S41" s="1021"/>
      <c r="T41" s="1058" t="str">
        <f>IF(入力シート!E41="","",入力シート!E41)</f>
        <v/>
      </c>
      <c r="U41" s="1058"/>
      <c r="V41" s="1058"/>
      <c r="W41" s="1058"/>
      <c r="X41" s="1058"/>
      <c r="Y41" s="1058"/>
      <c r="Z41" s="1058"/>
      <c r="AA41" s="1058"/>
      <c r="AB41" s="1058"/>
      <c r="AC41" s="1058"/>
      <c r="AD41" s="1058"/>
      <c r="AE41" s="1058"/>
      <c r="AF41" s="1058"/>
      <c r="AG41" s="1058"/>
      <c r="AH41" s="1058"/>
      <c r="AI41" s="1058"/>
      <c r="AJ41" s="1058"/>
      <c r="AK41" s="1059"/>
      <c r="AL41" s="519"/>
    </row>
    <row r="42" spans="1:38" ht="20.100000000000001" customHeight="1" x14ac:dyDescent="0.15">
      <c r="A42" s="513"/>
      <c r="B42" s="988"/>
      <c r="C42" s="988"/>
      <c r="D42" s="988"/>
      <c r="E42" s="988"/>
      <c r="F42" s="988"/>
      <c r="G42" s="988"/>
      <c r="H42" s="988"/>
      <c r="I42" s="988"/>
      <c r="J42" s="988"/>
      <c r="K42" s="988"/>
      <c r="L42" s="988"/>
      <c r="M42" s="988"/>
      <c r="N42" s="1057" t="s">
        <v>224</v>
      </c>
      <c r="O42" s="1057"/>
      <c r="P42" s="1057"/>
      <c r="Q42" s="1057"/>
      <c r="R42" s="1057"/>
      <c r="S42" s="1057"/>
      <c r="T42" s="1057"/>
      <c r="U42" s="1057"/>
      <c r="V42" s="1057"/>
      <c r="W42" s="1057"/>
      <c r="X42" s="1057"/>
      <c r="Y42" s="1057"/>
      <c r="Z42" s="1055" t="str">
        <f>IF(入力シート!E42="","",IF(入力シート!E42="選択してください","",入力シート!E42))</f>
        <v/>
      </c>
      <c r="AA42" s="1055"/>
      <c r="AB42" s="1055"/>
      <c r="AC42" s="1055"/>
      <c r="AD42" s="1055"/>
      <c r="AE42" s="1055"/>
      <c r="AF42" s="1055"/>
      <c r="AG42" s="1055"/>
      <c r="AH42" s="1055"/>
      <c r="AI42" s="1055"/>
      <c r="AJ42" s="1055"/>
      <c r="AK42" s="1056"/>
      <c r="AL42" s="519"/>
    </row>
    <row r="43" spans="1:38" ht="14.1" customHeight="1" x14ac:dyDescent="0.15">
      <c r="A43" s="513"/>
      <c r="B43" s="988"/>
      <c r="C43" s="988"/>
      <c r="D43" s="988"/>
      <c r="E43" s="988"/>
      <c r="F43" s="988"/>
      <c r="G43" s="988"/>
      <c r="H43" s="988"/>
      <c r="I43" s="988"/>
      <c r="J43" s="988"/>
      <c r="K43" s="988"/>
      <c r="L43" s="988"/>
      <c r="M43" s="988"/>
      <c r="N43" s="1068" t="s">
        <v>221</v>
      </c>
      <c r="O43" s="1068"/>
      <c r="P43" s="1068"/>
      <c r="Q43" s="1068"/>
      <c r="R43" s="1068"/>
      <c r="S43" s="1069"/>
      <c r="T43" s="1082" t="str">
        <f>IF(入力シート!E43="","",入力シート!E43)</f>
        <v/>
      </c>
      <c r="U43" s="1082"/>
      <c r="V43" s="1082"/>
      <c r="W43" s="1082"/>
      <c r="X43" s="1082"/>
      <c r="Y43" s="1082"/>
      <c r="Z43" s="1082"/>
      <c r="AA43" s="1082"/>
      <c r="AB43" s="1082"/>
      <c r="AC43" s="1082"/>
      <c r="AD43" s="1082"/>
      <c r="AE43" s="1082"/>
      <c r="AF43" s="1082"/>
      <c r="AG43" s="1082"/>
      <c r="AH43" s="1082"/>
      <c r="AI43" s="1082"/>
      <c r="AJ43" s="1082"/>
      <c r="AK43" s="1083"/>
      <c r="AL43" s="519"/>
    </row>
    <row r="44" spans="1:38" ht="20.100000000000001" customHeight="1" x14ac:dyDescent="0.15">
      <c r="A44" s="513"/>
      <c r="B44" s="988"/>
      <c r="C44" s="988"/>
      <c r="D44" s="988"/>
      <c r="E44" s="988"/>
      <c r="F44" s="988"/>
      <c r="G44" s="988"/>
      <c r="H44" s="988"/>
      <c r="I44" s="988"/>
      <c r="J44" s="988"/>
      <c r="K44" s="988"/>
      <c r="L44" s="988"/>
      <c r="M44" s="988"/>
      <c r="N44" s="1018" t="s">
        <v>225</v>
      </c>
      <c r="O44" s="1018"/>
      <c r="P44" s="1018"/>
      <c r="Q44" s="1018"/>
      <c r="R44" s="1018"/>
      <c r="S44" s="1019"/>
      <c r="T44" s="1022" t="str">
        <f>IF(OR(入力シート!E44="",入力シート!E45=""),"",入力シート!E44&amp;入力シート!E45)</f>
        <v/>
      </c>
      <c r="U44" s="1022"/>
      <c r="V44" s="1022"/>
      <c r="W44" s="1022"/>
      <c r="X44" s="1022"/>
      <c r="Y44" s="1022"/>
      <c r="Z44" s="1022"/>
      <c r="AA44" s="1022"/>
      <c r="AB44" s="1022"/>
      <c r="AC44" s="1022"/>
      <c r="AD44" s="1022"/>
      <c r="AE44" s="1022"/>
      <c r="AF44" s="1022"/>
      <c r="AG44" s="1022"/>
      <c r="AH44" s="1022"/>
      <c r="AI44" s="1022"/>
      <c r="AJ44" s="1022"/>
      <c r="AK44" s="1023"/>
      <c r="AL44" s="519"/>
    </row>
    <row r="45" spans="1:38" ht="20.100000000000001" customHeight="1" x14ac:dyDescent="0.15">
      <c r="A45" s="513"/>
      <c r="B45" s="988"/>
      <c r="C45" s="988"/>
      <c r="D45" s="988"/>
      <c r="E45" s="988"/>
      <c r="F45" s="988"/>
      <c r="G45" s="988"/>
      <c r="H45" s="988"/>
      <c r="I45" s="988"/>
      <c r="J45" s="988"/>
      <c r="K45" s="988"/>
      <c r="L45" s="988"/>
      <c r="M45" s="988"/>
      <c r="N45" s="1018" t="s">
        <v>110</v>
      </c>
      <c r="O45" s="1018"/>
      <c r="P45" s="1018"/>
      <c r="Q45" s="1018"/>
      <c r="R45" s="1018"/>
      <c r="S45" s="1019"/>
      <c r="T45" s="1022" t="str">
        <f>IF(入力シート!E46="","",入力シート!E46)</f>
        <v/>
      </c>
      <c r="U45" s="1022"/>
      <c r="V45" s="1022"/>
      <c r="W45" s="1022"/>
      <c r="X45" s="1022"/>
      <c r="Y45" s="1022"/>
      <c r="Z45" s="1022"/>
      <c r="AA45" s="1022"/>
      <c r="AB45" s="1022"/>
      <c r="AC45" s="1022"/>
      <c r="AD45" s="1022"/>
      <c r="AE45" s="1022"/>
      <c r="AF45" s="1022"/>
      <c r="AG45" s="1022"/>
      <c r="AH45" s="1022"/>
      <c r="AI45" s="1022"/>
      <c r="AJ45" s="1022"/>
      <c r="AK45" s="1023"/>
      <c r="AL45" s="519"/>
    </row>
    <row r="46" spans="1:38" ht="20.100000000000001" customHeight="1" x14ac:dyDescent="0.15">
      <c r="A46" s="513"/>
      <c r="B46" s="988"/>
      <c r="C46" s="988"/>
      <c r="D46" s="988"/>
      <c r="E46" s="988"/>
      <c r="F46" s="988"/>
      <c r="G46" s="988"/>
      <c r="H46" s="988"/>
      <c r="I46" s="988"/>
      <c r="J46" s="988"/>
      <c r="K46" s="988"/>
      <c r="L46" s="988"/>
      <c r="M46" s="988"/>
      <c r="N46" s="1018" t="s">
        <v>111</v>
      </c>
      <c r="O46" s="1018"/>
      <c r="P46" s="1018"/>
      <c r="Q46" s="1018"/>
      <c r="R46" s="1018"/>
      <c r="S46" s="1019"/>
      <c r="T46" s="1022" t="str">
        <f>IF(入力シート!E47="","",入力シート!E47)</f>
        <v/>
      </c>
      <c r="U46" s="1022"/>
      <c r="V46" s="1022"/>
      <c r="W46" s="1022"/>
      <c r="X46" s="1022"/>
      <c r="Y46" s="1022"/>
      <c r="Z46" s="1022"/>
      <c r="AA46" s="1022"/>
      <c r="AB46" s="1022"/>
      <c r="AC46" s="1022"/>
      <c r="AD46" s="1022"/>
      <c r="AE46" s="1022"/>
      <c r="AF46" s="1022"/>
      <c r="AG46" s="1022"/>
      <c r="AH46" s="1022"/>
      <c r="AI46" s="1022"/>
      <c r="AJ46" s="1022"/>
      <c r="AK46" s="1023"/>
      <c r="AL46" s="519"/>
    </row>
    <row r="47" spans="1:38" ht="9.9499999999999993" customHeight="1" x14ac:dyDescent="0.15">
      <c r="A47" s="513"/>
      <c r="B47" s="988"/>
      <c r="C47" s="988"/>
      <c r="D47" s="988"/>
      <c r="E47" s="988"/>
      <c r="F47" s="988"/>
      <c r="G47" s="988"/>
      <c r="H47" s="988"/>
      <c r="I47" s="988"/>
      <c r="J47" s="988"/>
      <c r="K47" s="988"/>
      <c r="L47" s="988"/>
      <c r="M47" s="988"/>
      <c r="N47" s="1014" t="s">
        <v>205</v>
      </c>
      <c r="O47" s="1014"/>
      <c r="P47" s="1014"/>
      <c r="Q47" s="1014"/>
      <c r="R47" s="1014"/>
      <c r="S47" s="1015"/>
      <c r="T47" s="1050" t="str">
        <f>IF(入力シート!E48="","",入力シート!E48)</f>
        <v/>
      </c>
      <c r="U47" s="1050"/>
      <c r="V47" s="1050"/>
      <c r="W47" s="1050"/>
      <c r="X47" s="1050"/>
      <c r="Y47" s="1050"/>
      <c r="Z47" s="1050"/>
      <c r="AA47" s="1050"/>
      <c r="AB47" s="1050"/>
      <c r="AC47" s="1050"/>
      <c r="AD47" s="1050"/>
      <c r="AE47" s="1050"/>
      <c r="AF47" s="1050"/>
      <c r="AG47" s="1050"/>
      <c r="AH47" s="1050"/>
      <c r="AI47" s="1050"/>
      <c r="AJ47" s="1050"/>
      <c r="AK47" s="1051"/>
      <c r="AL47" s="519"/>
    </row>
    <row r="48" spans="1:38" ht="20.100000000000001" customHeight="1" x14ac:dyDescent="0.15">
      <c r="A48" s="513"/>
      <c r="B48" s="988"/>
      <c r="C48" s="988"/>
      <c r="D48" s="988"/>
      <c r="E48" s="988"/>
      <c r="F48" s="988"/>
      <c r="G48" s="988"/>
      <c r="H48" s="988"/>
      <c r="I48" s="988"/>
      <c r="J48" s="988"/>
      <c r="K48" s="988"/>
      <c r="L48" s="988"/>
      <c r="M48" s="988"/>
      <c r="N48" s="1016" t="s">
        <v>223</v>
      </c>
      <c r="O48" s="1016"/>
      <c r="P48" s="1016"/>
      <c r="Q48" s="1016"/>
      <c r="R48" s="1016"/>
      <c r="S48" s="1017"/>
      <c r="T48" s="1047" t="str">
        <f>IF(入力シート!E49="","",入力シート!E49)</f>
        <v/>
      </c>
      <c r="U48" s="1048"/>
      <c r="V48" s="1048"/>
      <c r="W48" s="1048"/>
      <c r="X48" s="1048"/>
      <c r="Y48" s="1048"/>
      <c r="Z48" s="1048"/>
      <c r="AA48" s="1048"/>
      <c r="AB48" s="1048"/>
      <c r="AC48" s="1048"/>
      <c r="AD48" s="1048"/>
      <c r="AE48" s="1048"/>
      <c r="AF48" s="1048"/>
      <c r="AG48" s="1048"/>
      <c r="AH48" s="1048"/>
      <c r="AI48" s="1048"/>
      <c r="AJ48" s="1048"/>
      <c r="AK48" s="1049"/>
      <c r="AL48" s="519"/>
    </row>
    <row r="49" spans="1:38" ht="20.100000000000001" customHeight="1" x14ac:dyDescent="0.15">
      <c r="A49" s="513"/>
      <c r="B49" s="988"/>
      <c r="C49" s="988"/>
      <c r="D49" s="988"/>
      <c r="E49" s="988"/>
      <c r="F49" s="988"/>
      <c r="G49" s="988"/>
      <c r="H49" s="988"/>
      <c r="I49" s="988"/>
      <c r="J49" s="988"/>
      <c r="K49" s="988"/>
      <c r="L49" s="988"/>
      <c r="M49" s="988"/>
      <c r="N49" s="1018" t="s">
        <v>113</v>
      </c>
      <c r="O49" s="1018"/>
      <c r="P49" s="1018"/>
      <c r="Q49" s="1018"/>
      <c r="R49" s="1018"/>
      <c r="S49" s="1019"/>
      <c r="T49" s="1022" t="str">
        <f>IF(入力シート!E50="","",入力シート!E50)</f>
        <v/>
      </c>
      <c r="U49" s="1022"/>
      <c r="V49" s="1022"/>
      <c r="W49" s="1022"/>
      <c r="X49" s="1022"/>
      <c r="Y49" s="1022"/>
      <c r="Z49" s="1022"/>
      <c r="AA49" s="1022"/>
      <c r="AB49" s="1022"/>
      <c r="AC49" s="1022"/>
      <c r="AD49" s="1022"/>
      <c r="AE49" s="1022"/>
      <c r="AF49" s="1022"/>
      <c r="AG49" s="1022"/>
      <c r="AH49" s="1022"/>
      <c r="AI49" s="1022"/>
      <c r="AJ49" s="1022"/>
      <c r="AK49" s="1023"/>
      <c r="AL49" s="519"/>
    </row>
    <row r="50" spans="1:38" ht="20.100000000000001" customHeight="1" x14ac:dyDescent="0.15">
      <c r="A50" s="513"/>
      <c r="B50" s="988"/>
      <c r="C50" s="988"/>
      <c r="D50" s="988"/>
      <c r="E50" s="988"/>
      <c r="F50" s="988"/>
      <c r="G50" s="988"/>
      <c r="H50" s="988"/>
      <c r="I50" s="988"/>
      <c r="J50" s="988"/>
      <c r="K50" s="988"/>
      <c r="L50" s="988"/>
      <c r="M50" s="988"/>
      <c r="N50" s="1018" t="s">
        <v>114</v>
      </c>
      <c r="O50" s="1018"/>
      <c r="P50" s="1018"/>
      <c r="Q50" s="1018"/>
      <c r="R50" s="1018"/>
      <c r="S50" s="1019"/>
      <c r="T50" s="1022" t="str">
        <f>IF(入力シート!E51="","",入力シート!E51)</f>
        <v/>
      </c>
      <c r="U50" s="1022"/>
      <c r="V50" s="1022"/>
      <c r="W50" s="1022"/>
      <c r="X50" s="1022"/>
      <c r="Y50" s="1022"/>
      <c r="Z50" s="1022"/>
      <c r="AA50" s="1022"/>
      <c r="AB50" s="1022"/>
      <c r="AC50" s="1022"/>
      <c r="AD50" s="1022"/>
      <c r="AE50" s="1022"/>
      <c r="AF50" s="1022"/>
      <c r="AG50" s="1022"/>
      <c r="AH50" s="1022"/>
      <c r="AI50" s="1022"/>
      <c r="AJ50" s="1022"/>
      <c r="AK50" s="1023"/>
      <c r="AL50" s="519"/>
    </row>
    <row r="51" spans="1:38" ht="20.100000000000001" customHeight="1" x14ac:dyDescent="0.15">
      <c r="A51" s="513"/>
      <c r="B51" s="988"/>
      <c r="C51" s="988"/>
      <c r="D51" s="988"/>
      <c r="E51" s="988"/>
      <c r="F51" s="988"/>
      <c r="G51" s="988"/>
      <c r="H51" s="988"/>
      <c r="I51" s="988"/>
      <c r="J51" s="988"/>
      <c r="K51" s="988"/>
      <c r="L51" s="988"/>
      <c r="M51" s="988"/>
      <c r="N51" s="1020" t="s">
        <v>115</v>
      </c>
      <c r="O51" s="1020"/>
      <c r="P51" s="1020"/>
      <c r="Q51" s="1020"/>
      <c r="R51" s="1020"/>
      <c r="S51" s="1021"/>
      <c r="T51" s="1022" t="str">
        <f>IF(入力シート!E52="","",入力シート!E52)</f>
        <v/>
      </c>
      <c r="U51" s="1022"/>
      <c r="V51" s="1022"/>
      <c r="W51" s="1022"/>
      <c r="X51" s="1022"/>
      <c r="Y51" s="1022"/>
      <c r="Z51" s="1022"/>
      <c r="AA51" s="1022"/>
      <c r="AB51" s="1022"/>
      <c r="AC51" s="1022"/>
      <c r="AD51" s="1022"/>
      <c r="AE51" s="1022"/>
      <c r="AF51" s="1022"/>
      <c r="AG51" s="1022"/>
      <c r="AH51" s="1022"/>
      <c r="AI51" s="1022"/>
      <c r="AJ51" s="1022"/>
      <c r="AK51" s="1023"/>
      <c r="AL51" s="519"/>
    </row>
    <row r="52" spans="1:38" ht="20.100000000000001" customHeight="1" x14ac:dyDescent="0.15">
      <c r="A52" s="513"/>
      <c r="B52" s="1024" t="s">
        <v>226</v>
      </c>
      <c r="C52" s="1025"/>
      <c r="D52" s="1025"/>
      <c r="E52" s="1025"/>
      <c r="F52" s="1025"/>
      <c r="G52" s="1025"/>
      <c r="H52" s="1025"/>
      <c r="I52" s="1025"/>
      <c r="J52" s="1025"/>
      <c r="K52" s="1025"/>
      <c r="L52" s="1025"/>
      <c r="M52" s="1026"/>
      <c r="N52" s="1033" t="s">
        <v>227</v>
      </c>
      <c r="O52" s="1033"/>
      <c r="P52" s="1033"/>
      <c r="Q52" s="1033"/>
      <c r="R52" s="1033"/>
      <c r="S52" s="1033"/>
      <c r="T52" s="1033"/>
      <c r="U52" s="1033"/>
      <c r="V52" s="1033"/>
      <c r="W52" s="1033"/>
      <c r="X52" s="1033"/>
      <c r="Y52" s="1034"/>
      <c r="Z52" s="1044" t="str">
        <f>IF(入力シート!E53="","",入力シート!E53)</f>
        <v/>
      </c>
      <c r="AA52" s="1044"/>
      <c r="AB52" s="1044"/>
      <c r="AC52" s="1044"/>
      <c r="AD52" s="1044"/>
      <c r="AE52" s="1044"/>
      <c r="AF52" s="1044"/>
      <c r="AG52" s="1044"/>
      <c r="AH52" s="1044"/>
      <c r="AI52" s="1044"/>
      <c r="AJ52" s="1044"/>
      <c r="AK52" s="1046"/>
      <c r="AL52" s="519"/>
    </row>
    <row r="53" spans="1:38" ht="20.100000000000001" customHeight="1" x14ac:dyDescent="0.15">
      <c r="A53" s="513"/>
      <c r="B53" s="1027"/>
      <c r="C53" s="1028"/>
      <c r="D53" s="1028"/>
      <c r="E53" s="1028"/>
      <c r="F53" s="1028"/>
      <c r="G53" s="1028"/>
      <c r="H53" s="1028"/>
      <c r="I53" s="1028"/>
      <c r="J53" s="1028"/>
      <c r="K53" s="1028"/>
      <c r="L53" s="1028"/>
      <c r="M53" s="1029"/>
      <c r="N53" s="1033" t="s">
        <v>228</v>
      </c>
      <c r="O53" s="1033"/>
      <c r="P53" s="1033"/>
      <c r="Q53" s="1033"/>
      <c r="R53" s="1033"/>
      <c r="S53" s="1033"/>
      <c r="T53" s="1033"/>
      <c r="U53" s="1033"/>
      <c r="V53" s="1033"/>
      <c r="W53" s="1033"/>
      <c r="X53" s="1033"/>
      <c r="Y53" s="1034"/>
      <c r="Z53" s="1044" t="str">
        <f>IF(入力シート!$E$26="","",IF(入力シート!$E$26="選択してください","",入力シート!$E$26))</f>
        <v/>
      </c>
      <c r="AA53" s="1044"/>
      <c r="AB53" s="1044"/>
      <c r="AC53" s="1044"/>
      <c r="AD53" s="1044"/>
      <c r="AE53" s="1044"/>
      <c r="AF53" s="1044"/>
      <c r="AG53" s="1044"/>
      <c r="AH53" s="1044"/>
      <c r="AI53" s="1044"/>
      <c r="AJ53" s="1044"/>
      <c r="AK53" s="1045"/>
      <c r="AL53" s="519"/>
    </row>
    <row r="54" spans="1:38" ht="20.100000000000001" customHeight="1" x14ac:dyDescent="0.15">
      <c r="A54" s="513"/>
      <c r="B54" s="1027"/>
      <c r="C54" s="1028"/>
      <c r="D54" s="1028"/>
      <c r="E54" s="1028"/>
      <c r="F54" s="1028"/>
      <c r="G54" s="1028"/>
      <c r="H54" s="1028"/>
      <c r="I54" s="1028"/>
      <c r="J54" s="1028"/>
      <c r="K54" s="1028"/>
      <c r="L54" s="1028"/>
      <c r="M54" s="1029"/>
      <c r="N54" s="1033" t="s">
        <v>229</v>
      </c>
      <c r="O54" s="1033"/>
      <c r="P54" s="1033"/>
      <c r="Q54" s="1033"/>
      <c r="R54" s="1033"/>
      <c r="S54" s="1033"/>
      <c r="T54" s="1033"/>
      <c r="U54" s="1033"/>
      <c r="V54" s="1033"/>
      <c r="W54" s="1033"/>
      <c r="X54" s="1033"/>
      <c r="Y54" s="1034"/>
      <c r="Z54" s="1044" t="str">
        <f>IF(入力シート!E27="選択してください","",IF(入力シート!E27="番号取得済み(下記記載)",入力シート!E28,入力シート!E27))</f>
        <v/>
      </c>
      <c r="AA54" s="1044"/>
      <c r="AB54" s="1044"/>
      <c r="AC54" s="1044"/>
      <c r="AD54" s="1044"/>
      <c r="AE54" s="1044"/>
      <c r="AF54" s="1044"/>
      <c r="AG54" s="1044"/>
      <c r="AH54" s="1044"/>
      <c r="AI54" s="1044"/>
      <c r="AJ54" s="1044"/>
      <c r="AK54" s="1045"/>
      <c r="AL54" s="519"/>
    </row>
    <row r="55" spans="1:38" customFormat="1" ht="20.100000000000001" customHeight="1" x14ac:dyDescent="0.15">
      <c r="A55" s="536"/>
      <c r="B55" s="1027"/>
      <c r="C55" s="1028"/>
      <c r="D55" s="1028"/>
      <c r="E55" s="1028"/>
      <c r="F55" s="1028"/>
      <c r="G55" s="1028"/>
      <c r="H55" s="1028"/>
      <c r="I55" s="1028"/>
      <c r="J55" s="1028"/>
      <c r="K55" s="1028"/>
      <c r="L55" s="1028"/>
      <c r="M55" s="1029"/>
      <c r="N55" s="971" t="s">
        <v>230</v>
      </c>
      <c r="O55" s="972"/>
      <c r="P55" s="972"/>
      <c r="Q55" s="972"/>
      <c r="R55" s="972"/>
      <c r="S55" s="972"/>
      <c r="T55" s="972"/>
      <c r="U55" s="972"/>
      <c r="V55" s="972"/>
      <c r="W55" s="972"/>
      <c r="X55" s="972"/>
      <c r="Y55" s="973"/>
      <c r="Z55" s="974" t="str">
        <f>IF(入力シート!E54="","",IF(入力シート!E54="選択してください","",入力シート!E54))</f>
        <v/>
      </c>
      <c r="AA55" s="975"/>
      <c r="AB55" s="975"/>
      <c r="AC55" s="975"/>
      <c r="AD55" s="975"/>
      <c r="AE55" s="975"/>
      <c r="AF55" s="975"/>
      <c r="AG55" s="975"/>
      <c r="AH55" s="975"/>
      <c r="AI55" s="975"/>
      <c r="AJ55" s="975"/>
      <c r="AK55" s="976"/>
      <c r="AL55" s="538"/>
    </row>
    <row r="56" spans="1:38" customFormat="1" ht="20.100000000000001" customHeight="1" x14ac:dyDescent="0.15">
      <c r="A56" s="536"/>
      <c r="B56" s="1027"/>
      <c r="C56" s="1028"/>
      <c r="D56" s="1028"/>
      <c r="E56" s="1028"/>
      <c r="F56" s="1028"/>
      <c r="G56" s="1028"/>
      <c r="H56" s="1028"/>
      <c r="I56" s="1028"/>
      <c r="J56" s="1028"/>
      <c r="K56" s="1028"/>
      <c r="L56" s="1028"/>
      <c r="M56" s="1029"/>
      <c r="N56" s="971" t="s">
        <v>902</v>
      </c>
      <c r="O56" s="972"/>
      <c r="P56" s="972"/>
      <c r="Q56" s="972"/>
      <c r="R56" s="972"/>
      <c r="S56" s="972"/>
      <c r="T56" s="972"/>
      <c r="U56" s="972"/>
      <c r="V56" s="972"/>
      <c r="W56" s="972"/>
      <c r="X56" s="972"/>
      <c r="Y56" s="973"/>
      <c r="Z56" s="974" t="str">
        <f>IF(入力シート!E55="","",IF(入力シート!E55="選択してください","",入力シート!E55))</f>
        <v/>
      </c>
      <c r="AA56" s="975"/>
      <c r="AB56" s="975"/>
      <c r="AC56" s="975"/>
      <c r="AD56" s="975"/>
      <c r="AE56" s="975"/>
      <c r="AF56" s="975"/>
      <c r="AG56" s="975"/>
      <c r="AH56" s="975"/>
      <c r="AI56" s="975"/>
      <c r="AJ56" s="975"/>
      <c r="AK56" s="976"/>
      <c r="AL56" s="538"/>
    </row>
    <row r="57" spans="1:38" ht="20.100000000000001" customHeight="1" x14ac:dyDescent="0.15">
      <c r="A57" s="513"/>
      <c r="B57" s="1027"/>
      <c r="C57" s="1028"/>
      <c r="D57" s="1028"/>
      <c r="E57" s="1028"/>
      <c r="F57" s="1028"/>
      <c r="G57" s="1028"/>
      <c r="H57" s="1028"/>
      <c r="I57" s="1028"/>
      <c r="J57" s="1028"/>
      <c r="K57" s="1028"/>
      <c r="L57" s="1028"/>
      <c r="M57" s="1029"/>
      <c r="N57" s="1035"/>
      <c r="O57" s="1036"/>
      <c r="P57" s="1036"/>
      <c r="Q57" s="1036"/>
      <c r="R57" s="1036"/>
      <c r="S57" s="1036"/>
      <c r="T57" s="1036"/>
      <c r="U57" s="1036"/>
      <c r="V57" s="1036"/>
      <c r="W57" s="1036"/>
      <c r="X57" s="1036"/>
      <c r="Y57" s="1036"/>
      <c r="Z57" s="1036"/>
      <c r="AA57" s="1036"/>
      <c r="AB57" s="1036"/>
      <c r="AC57" s="1036"/>
      <c r="AD57" s="1036"/>
      <c r="AE57" s="1036"/>
      <c r="AF57" s="1036"/>
      <c r="AG57" s="1036"/>
      <c r="AH57" s="1036"/>
      <c r="AI57" s="1036"/>
      <c r="AJ57" s="1036"/>
      <c r="AK57" s="1037"/>
      <c r="AL57" s="519"/>
    </row>
    <row r="58" spans="1:38" ht="20.100000000000001" customHeight="1" x14ac:dyDescent="0.15">
      <c r="A58" s="513"/>
      <c r="B58" s="1027"/>
      <c r="C58" s="1028"/>
      <c r="D58" s="1028"/>
      <c r="E58" s="1028"/>
      <c r="F58" s="1028"/>
      <c r="G58" s="1028"/>
      <c r="H58" s="1028"/>
      <c r="I58" s="1028"/>
      <c r="J58" s="1028"/>
      <c r="K58" s="1028"/>
      <c r="L58" s="1028"/>
      <c r="M58" s="1029"/>
      <c r="N58" s="1038"/>
      <c r="O58" s="1039"/>
      <c r="P58" s="1039"/>
      <c r="Q58" s="1039"/>
      <c r="R58" s="1039"/>
      <c r="S58" s="1039"/>
      <c r="T58" s="1039"/>
      <c r="U58" s="1039"/>
      <c r="V58" s="1039"/>
      <c r="W58" s="1039"/>
      <c r="X58" s="1039"/>
      <c r="Y58" s="1039"/>
      <c r="Z58" s="1039"/>
      <c r="AA58" s="1039"/>
      <c r="AB58" s="1039"/>
      <c r="AC58" s="1039"/>
      <c r="AD58" s="1039"/>
      <c r="AE58" s="1039"/>
      <c r="AF58" s="1039"/>
      <c r="AG58" s="1039"/>
      <c r="AH58" s="1039"/>
      <c r="AI58" s="1039"/>
      <c r="AJ58" s="1039"/>
      <c r="AK58" s="1040"/>
      <c r="AL58" s="519"/>
    </row>
    <row r="59" spans="1:38" ht="52.5" customHeight="1" thickBot="1" x14ac:dyDescent="0.2">
      <c r="A59" s="513"/>
      <c r="B59" s="1030"/>
      <c r="C59" s="1031"/>
      <c r="D59" s="1031"/>
      <c r="E59" s="1031"/>
      <c r="F59" s="1031"/>
      <c r="G59" s="1031"/>
      <c r="H59" s="1031"/>
      <c r="I59" s="1031"/>
      <c r="J59" s="1031"/>
      <c r="K59" s="1031"/>
      <c r="L59" s="1031"/>
      <c r="M59" s="1032"/>
      <c r="N59" s="1041"/>
      <c r="O59" s="1042"/>
      <c r="P59" s="1042"/>
      <c r="Q59" s="1042"/>
      <c r="R59" s="1042"/>
      <c r="S59" s="1042"/>
      <c r="T59" s="1042"/>
      <c r="U59" s="1042"/>
      <c r="V59" s="1042"/>
      <c r="W59" s="1042"/>
      <c r="X59" s="1042"/>
      <c r="Y59" s="1042"/>
      <c r="Z59" s="1042"/>
      <c r="AA59" s="1042"/>
      <c r="AB59" s="1042"/>
      <c r="AC59" s="1042"/>
      <c r="AD59" s="1042"/>
      <c r="AE59" s="1042"/>
      <c r="AF59" s="1042"/>
      <c r="AG59" s="1042"/>
      <c r="AH59" s="1042"/>
      <c r="AI59" s="1042"/>
      <c r="AJ59" s="1042"/>
      <c r="AK59" s="1043"/>
      <c r="AL59" s="519"/>
    </row>
    <row r="60" spans="1:38" ht="23.25" customHeight="1" x14ac:dyDescent="0.15">
      <c r="A60" s="513"/>
      <c r="B60" s="1013" t="s">
        <v>231</v>
      </c>
      <c r="C60" s="1013"/>
      <c r="D60" s="1013"/>
      <c r="E60" s="1013"/>
      <c r="F60" s="1013"/>
      <c r="G60" s="1013"/>
      <c r="H60" s="1013"/>
      <c r="I60" s="1013"/>
      <c r="J60" s="1013"/>
      <c r="K60" s="1013"/>
      <c r="L60" s="1013"/>
      <c r="M60" s="1013"/>
      <c r="N60" s="1013"/>
      <c r="O60" s="1013"/>
      <c r="P60" s="1013"/>
      <c r="Q60" s="1013"/>
      <c r="R60" s="1013"/>
      <c r="S60" s="1013"/>
      <c r="T60" s="1013"/>
      <c r="U60" s="1013"/>
      <c r="V60" s="1013"/>
      <c r="W60" s="1013"/>
      <c r="X60" s="1013"/>
      <c r="Y60" s="1013"/>
      <c r="Z60" s="1013"/>
      <c r="AA60" s="1013"/>
      <c r="AB60" s="1013"/>
      <c r="AC60" s="1013"/>
      <c r="AD60" s="1013"/>
      <c r="AE60" s="1013"/>
      <c r="AF60" s="1013"/>
      <c r="AG60" s="1013"/>
      <c r="AH60" s="1013"/>
      <c r="AI60" s="1013"/>
      <c r="AJ60" s="1013"/>
      <c r="AK60" s="1013"/>
      <c r="AL60" s="519"/>
    </row>
    <row r="61" spans="1:38" ht="14.25" thickBot="1" x14ac:dyDescent="0.2">
      <c r="A61" s="540"/>
      <c r="B61" s="541"/>
      <c r="C61" s="542"/>
      <c r="D61" s="542"/>
      <c r="E61" s="542"/>
      <c r="F61" s="542"/>
      <c r="G61" s="542"/>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542"/>
      <c r="AG61" s="542"/>
      <c r="AH61" s="542"/>
      <c r="AI61" s="542"/>
      <c r="AJ61" s="542"/>
      <c r="AK61" s="542"/>
      <c r="AL61" s="543"/>
    </row>
    <row r="62" spans="1:38" ht="14.25" thickTop="1" x14ac:dyDescent="0.15"/>
  </sheetData>
  <sheetProtection password="E12F" sheet="1" objects="1" scenarios="1"/>
  <mergeCells count="93">
    <mergeCell ref="AH1:AL1"/>
    <mergeCell ref="B20:M20"/>
    <mergeCell ref="T45:AK45"/>
    <mergeCell ref="B21:M21"/>
    <mergeCell ref="N26:AK26"/>
    <mergeCell ref="N28:AK28"/>
    <mergeCell ref="N32:AK32"/>
    <mergeCell ref="C22:M22"/>
    <mergeCell ref="N27:AK27"/>
    <mergeCell ref="N29:AK29"/>
    <mergeCell ref="N34:S34"/>
    <mergeCell ref="T39:AK39"/>
    <mergeCell ref="T40:AK40"/>
    <mergeCell ref="T37:AK37"/>
    <mergeCell ref="N43:S43"/>
    <mergeCell ref="T43:AK43"/>
    <mergeCell ref="T38:AK38"/>
    <mergeCell ref="Z42:AK42"/>
    <mergeCell ref="N42:Y42"/>
    <mergeCell ref="T41:AK41"/>
    <mergeCell ref="B28:M30"/>
    <mergeCell ref="N30:AK30"/>
    <mergeCell ref="T34:AK34"/>
    <mergeCell ref="T35:AK35"/>
    <mergeCell ref="T36:AK36"/>
    <mergeCell ref="N36:S36"/>
    <mergeCell ref="N33:S33"/>
    <mergeCell ref="T33:AK33"/>
    <mergeCell ref="N35:S35"/>
    <mergeCell ref="N55:Y55"/>
    <mergeCell ref="Z55:AK55"/>
    <mergeCell ref="N46:S46"/>
    <mergeCell ref="N44:S44"/>
    <mergeCell ref="Z53:AK53"/>
    <mergeCell ref="T48:AK48"/>
    <mergeCell ref="N49:S49"/>
    <mergeCell ref="T49:AK49"/>
    <mergeCell ref="N47:S47"/>
    <mergeCell ref="T44:AK44"/>
    <mergeCell ref="N45:S45"/>
    <mergeCell ref="N50:S50"/>
    <mergeCell ref="T50:AK50"/>
    <mergeCell ref="T47:AK47"/>
    <mergeCell ref="N52:Y52"/>
    <mergeCell ref="N48:S48"/>
    <mergeCell ref="B60:AK60"/>
    <mergeCell ref="N37:S37"/>
    <mergeCell ref="N38:S38"/>
    <mergeCell ref="N39:S39"/>
    <mergeCell ref="N40:S40"/>
    <mergeCell ref="N41:S41"/>
    <mergeCell ref="B32:M51"/>
    <mergeCell ref="N51:S51"/>
    <mergeCell ref="T51:AK51"/>
    <mergeCell ref="B52:M59"/>
    <mergeCell ref="N54:Y54"/>
    <mergeCell ref="N53:Y53"/>
    <mergeCell ref="N57:AK59"/>
    <mergeCell ref="T46:AK46"/>
    <mergeCell ref="Z54:AK54"/>
    <mergeCell ref="Z52:AK52"/>
    <mergeCell ref="B25:M25"/>
    <mergeCell ref="X13:AK13"/>
    <mergeCell ref="T14:W14"/>
    <mergeCell ref="T13:W13"/>
    <mergeCell ref="N25:AK25"/>
    <mergeCell ref="T15:W15"/>
    <mergeCell ref="T16:W16"/>
    <mergeCell ref="T17:W17"/>
    <mergeCell ref="X15:AK15"/>
    <mergeCell ref="X17:AK17"/>
    <mergeCell ref="X16:AK16"/>
    <mergeCell ref="N21:AK21"/>
    <mergeCell ref="N24:AK24"/>
    <mergeCell ref="N20:AK20"/>
    <mergeCell ref="N22:AK22"/>
    <mergeCell ref="N23:AK23"/>
    <mergeCell ref="N56:Y56"/>
    <mergeCell ref="Z56:AK56"/>
    <mergeCell ref="A1:E1"/>
    <mergeCell ref="AD4:AL4"/>
    <mergeCell ref="N31:AK31"/>
    <mergeCell ref="B10:AK10"/>
    <mergeCell ref="P12:S12"/>
    <mergeCell ref="X14:AK14"/>
    <mergeCell ref="I6:AD6"/>
    <mergeCell ref="O9:P9"/>
    <mergeCell ref="B9:M9"/>
    <mergeCell ref="B31:M31"/>
    <mergeCell ref="B27:M27"/>
    <mergeCell ref="B26:M26"/>
    <mergeCell ref="B23:M23"/>
    <mergeCell ref="B24:M24"/>
  </mergeCells>
  <phoneticPr fontId="2"/>
  <conditionalFormatting sqref="T43:AK51">
    <cfRule type="expression" dxfId="81" priority="1">
      <formula>$Z$42="上記同様"</formula>
    </cfRule>
  </conditionalFormatting>
  <hyperlinks>
    <hyperlink ref="A1" location="はじめに!A1" display="＜はじめにへ" xr:uid="{752A4760-8969-493F-9E09-AFFF654231EF}"/>
    <hyperlink ref="A1:E1" location="入力シート!Print_Area" display="＜入力シートへ" xr:uid="{E3D5A66D-2D8C-45B6-AD70-BDD68EACE99A}"/>
  </hyperlinks>
  <printOptions horizontalCentered="1" verticalCentered="1"/>
  <pageMargins left="0.23622047244094491" right="0.23622047244094491" top="0.39370078740157483" bottom="0.19685039370078741" header="0.31496062992125984" footer="0.31496062992125984"/>
  <pageSetup paperSize="9" scale="72"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032BC31A-5310-45AD-99EA-E1798EC2B5E0}">
            <xm:f>入力シート!$E$29="新規"</xm:f>
            <x14:dxf>
              <fill>
                <patternFill>
                  <bgColor theme="0" tint="-0.24994659260841701"/>
                </patternFill>
              </fill>
            </x14:dxf>
          </x14:cfRule>
          <xm:sqref>N29:N30</xm:sqref>
        </x14:conditionalFormatting>
        <x14:conditionalFormatting xmlns:xm="http://schemas.microsoft.com/office/excel/2006/main">
          <x14:cfRule type="expression" priority="3" id="{4B73054E-5712-4BD3-AC16-1834ECF436D5}">
            <xm:f>入力シート!$E$25="無"</xm:f>
            <x14:dxf>
              <fill>
                <patternFill>
                  <bgColor theme="0" tint="-0.24994659260841701"/>
                </patternFill>
              </fill>
            </x14:dxf>
          </x14:cfRule>
          <xm:sqref>Z54:AK54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6DE3F-3969-4E02-B3B9-0B2067248709}">
  <sheetPr codeName="Sheet4">
    <pageSetUpPr fitToPage="1"/>
  </sheetPr>
  <dimension ref="A1:BV63"/>
  <sheetViews>
    <sheetView showGridLines="0" view="pageBreakPreview" zoomScale="80" zoomScaleNormal="70" zoomScaleSheetLayoutView="80" zoomScalePageLayoutView="55" workbookViewId="0">
      <pane ySplit="1" topLeftCell="A2" activePane="bottomLeft" state="frozen"/>
      <selection sqref="A1:C1"/>
      <selection pane="bottomLeft" sqref="A1:E1"/>
    </sheetView>
  </sheetViews>
  <sheetFormatPr defaultColWidth="9" defaultRowHeight="13.5" x14ac:dyDescent="0.15"/>
  <cols>
    <col min="1" max="16" width="2.625" style="504" customWidth="1"/>
    <col min="17" max="17" width="4.625" style="504" customWidth="1"/>
    <col min="18" max="23" width="2.625" style="504" customWidth="1"/>
    <col min="24" max="24" width="5.875" style="504" customWidth="1"/>
    <col min="25" max="25" width="3.875" style="504" customWidth="1"/>
    <col min="26" max="31" width="2.625" style="504" customWidth="1"/>
    <col min="32" max="32" width="5.875" style="504" customWidth="1"/>
    <col min="33" max="37" width="2.625" style="504" customWidth="1"/>
    <col min="38" max="38" width="2.625" customWidth="1"/>
    <col min="39" max="47" width="2.625" style="504" customWidth="1"/>
    <col min="48" max="48" width="3.125" style="504" customWidth="1"/>
    <col min="49" max="62" width="2.625" style="504" customWidth="1"/>
    <col min="63" max="63" width="1.625" style="504" customWidth="1"/>
    <col min="64" max="68" width="9" style="504" customWidth="1"/>
    <col min="69" max="71" width="9" style="504" hidden="1" customWidth="1"/>
    <col min="72" max="16363" width="9" style="504"/>
    <col min="16364" max="16384" width="9" style="504" bestFit="1"/>
  </cols>
  <sheetData>
    <row r="1" spans="1:74" ht="20.25" thickBot="1" x14ac:dyDescent="0.2">
      <c r="A1" s="1105" t="s">
        <v>194</v>
      </c>
      <c r="B1" s="1105"/>
      <c r="C1" s="1105"/>
      <c r="D1" s="1105"/>
      <c r="E1" s="1105"/>
      <c r="F1" s="1106"/>
      <c r="G1" s="1106"/>
      <c r="H1" s="1106"/>
      <c r="I1" s="1106"/>
      <c r="J1" s="1106"/>
      <c r="K1" s="1106"/>
      <c r="L1" s="1106"/>
      <c r="M1" s="505" t="s">
        <v>195</v>
      </c>
      <c r="N1" s="189"/>
      <c r="O1" s="544"/>
      <c r="P1" s="544"/>
      <c r="Q1" s="202"/>
      <c r="R1" s="202"/>
      <c r="S1" s="202"/>
      <c r="T1" s="545"/>
      <c r="U1" s="545"/>
      <c r="V1" s="545"/>
      <c r="W1" s="545"/>
      <c r="X1" s="545"/>
      <c r="Y1" s="545"/>
      <c r="Z1" s="506"/>
      <c r="AA1" s="506"/>
      <c r="AB1" s="506"/>
      <c r="AC1" s="202"/>
      <c r="AD1" s="507"/>
      <c r="AE1" s="546"/>
      <c r="AF1" s="507"/>
      <c r="AG1" s="507"/>
      <c r="AH1" s="205"/>
      <c r="AI1" s="205"/>
      <c r="AJ1" s="202"/>
      <c r="AK1" s="547"/>
      <c r="AL1" s="547"/>
      <c r="AM1" s="547"/>
      <c r="AN1" s="547"/>
      <c r="AO1" s="202"/>
      <c r="AP1" s="202"/>
      <c r="AQ1" s="506"/>
      <c r="AR1" s="1175" t="s">
        <v>196</v>
      </c>
      <c r="AS1" s="1175"/>
      <c r="AT1" s="1175"/>
      <c r="AU1" s="1175"/>
      <c r="AV1" s="1175"/>
      <c r="AW1" s="1175"/>
      <c r="AX1" s="1175"/>
      <c r="AY1" s="1175"/>
    </row>
    <row r="2" spans="1:74" ht="13.5" customHeight="1" thickTop="1" x14ac:dyDescent="0.15">
      <c r="A2" s="517"/>
      <c r="B2" s="1084" t="s">
        <v>879</v>
      </c>
      <c r="C2" s="1084"/>
      <c r="D2" s="1084"/>
      <c r="E2" s="1084"/>
      <c r="F2" s="1084"/>
      <c r="G2" s="1084"/>
      <c r="H2" s="1084"/>
      <c r="I2" s="1084"/>
      <c r="J2" s="1086">
        <f>+'はじめに '!R2</f>
        <v>45758</v>
      </c>
      <c r="K2" s="1087"/>
      <c r="L2" s="1087"/>
      <c r="M2" s="1087"/>
      <c r="N2" s="1087"/>
      <c r="O2" s="1087"/>
      <c r="P2" s="1087"/>
      <c r="Q2" s="908"/>
      <c r="R2" s="908"/>
      <c r="S2" s="908"/>
      <c r="T2" s="908"/>
      <c r="U2" s="908"/>
      <c r="V2" s="908"/>
      <c r="W2" s="908"/>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1178" t="s">
        <v>232</v>
      </c>
      <c r="AV2" s="1178"/>
      <c r="AW2" s="515"/>
      <c r="AX2" s="515"/>
      <c r="AY2" s="515"/>
      <c r="AZ2" s="515"/>
      <c r="BA2" s="515"/>
      <c r="BB2" s="515"/>
      <c r="BC2" s="548"/>
      <c r="BD2" s="548"/>
      <c r="BE2" s="548"/>
      <c r="BF2" s="548"/>
      <c r="BG2" s="548"/>
      <c r="BH2" s="548"/>
      <c r="BI2" s="548"/>
      <c r="BJ2" s="516"/>
      <c r="BL2" s="544"/>
    </row>
    <row r="3" spans="1:74" ht="13.5" customHeight="1" thickBot="1" x14ac:dyDescent="0.2">
      <c r="A3" s="517"/>
      <c r="B3" s="1085"/>
      <c r="C3" s="1085"/>
      <c r="D3" s="1085"/>
      <c r="E3" s="1085"/>
      <c r="F3" s="1085"/>
      <c r="G3" s="1085"/>
      <c r="H3" s="1085"/>
      <c r="I3" s="1085"/>
      <c r="J3" s="1088"/>
      <c r="K3" s="1088"/>
      <c r="L3" s="1088"/>
      <c r="M3" s="1088"/>
      <c r="N3" s="1088"/>
      <c r="O3" s="1088"/>
      <c r="P3" s="1088"/>
      <c r="Q3" s="909"/>
      <c r="R3" s="909"/>
      <c r="S3" s="909"/>
      <c r="T3" s="909"/>
      <c r="U3" s="909"/>
      <c r="V3" s="909"/>
      <c r="W3" s="909"/>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23"/>
      <c r="AV3" s="523"/>
      <c r="AW3" s="515"/>
      <c r="AX3" s="515"/>
      <c r="AY3" s="515"/>
      <c r="AZ3" s="515"/>
      <c r="BA3" s="515"/>
      <c r="BB3" s="515"/>
      <c r="BC3" s="548"/>
      <c r="BD3" s="548"/>
      <c r="BE3" s="548"/>
      <c r="BF3" s="548"/>
      <c r="BG3" s="548"/>
      <c r="BH3" s="548"/>
      <c r="BI3" s="548"/>
      <c r="BJ3" s="516"/>
      <c r="BL3" s="544"/>
      <c r="BQ3"/>
      <c r="BR3"/>
      <c r="BS3"/>
    </row>
    <row r="4" spans="1:74" ht="13.5" customHeight="1" x14ac:dyDescent="0.15">
      <c r="A4" s="517"/>
      <c r="B4" s="549"/>
      <c r="C4" s="550"/>
      <c r="D4" s="550"/>
      <c r="E4" s="550"/>
      <c r="F4" s="550"/>
      <c r="G4" s="550"/>
      <c r="H4" s="550"/>
      <c r="I4" s="550"/>
      <c r="J4" s="550"/>
      <c r="K4" s="550"/>
      <c r="L4" s="550"/>
      <c r="M4" s="550"/>
      <c r="N4" s="550"/>
      <c r="O4" s="550"/>
      <c r="P4" s="550"/>
      <c r="Q4" s="550"/>
      <c r="R4" s="550"/>
      <c r="S4" s="550"/>
      <c r="T4" s="551"/>
      <c r="U4" s="551"/>
      <c r="V4" s="551"/>
      <c r="W4" s="551"/>
      <c r="X4" s="551"/>
      <c r="Y4" s="551"/>
      <c r="Z4" s="551"/>
      <c r="AA4" s="551"/>
      <c r="AB4" s="551"/>
      <c r="AC4" s="551"/>
      <c r="AD4" s="551"/>
      <c r="AE4" s="551"/>
      <c r="AF4" s="551"/>
      <c r="AG4" s="551"/>
      <c r="AH4" s="551"/>
      <c r="AI4" s="551"/>
      <c r="AJ4" s="550"/>
      <c r="AK4" s="550"/>
      <c r="AL4" s="550"/>
      <c r="AM4" s="550"/>
      <c r="AN4" s="550"/>
      <c r="AO4" s="550"/>
      <c r="AP4" s="1126" t="str">
        <f>IF(入力シート!E10="","",入力シート!E10)</f>
        <v/>
      </c>
      <c r="AQ4" s="1126"/>
      <c r="AR4" s="1126"/>
      <c r="AS4" s="1126"/>
      <c r="AT4" s="1126"/>
      <c r="AU4" s="1126"/>
      <c r="AV4" s="1126"/>
      <c r="AW4" s="1126"/>
      <c r="AX4" s="1127"/>
      <c r="AY4" s="515"/>
      <c r="AZ4" s="515"/>
      <c r="BA4" s="515"/>
      <c r="BB4" s="515"/>
      <c r="BC4" s="515"/>
      <c r="BD4" s="515"/>
      <c r="BE4" s="515"/>
      <c r="BF4" s="515"/>
      <c r="BG4" s="515"/>
      <c r="BH4" s="1107"/>
      <c r="BI4" s="1107"/>
      <c r="BJ4" s="516"/>
      <c r="BL4" s="544"/>
    </row>
    <row r="5" spans="1:74" ht="13.5" customHeight="1" x14ac:dyDescent="0.15">
      <c r="A5" s="517"/>
      <c r="B5" s="552"/>
      <c r="C5" s="553"/>
      <c r="D5" s="553"/>
      <c r="E5" s="553"/>
      <c r="F5" s="553"/>
      <c r="G5" s="553"/>
      <c r="H5" s="553"/>
      <c r="I5" s="553"/>
      <c r="J5" s="553"/>
      <c r="K5" s="553"/>
      <c r="L5" s="553"/>
      <c r="M5" s="553"/>
      <c r="N5" s="553"/>
      <c r="O5" s="553"/>
      <c r="P5" s="553"/>
      <c r="Q5" s="553"/>
      <c r="R5" s="553"/>
      <c r="S5" s="553"/>
      <c r="T5" s="1102" t="s">
        <v>233</v>
      </c>
      <c r="U5" s="1102"/>
      <c r="V5" s="1102"/>
      <c r="W5" s="1102"/>
      <c r="X5" s="1102"/>
      <c r="Y5" s="1102"/>
      <c r="Z5" s="1102"/>
      <c r="AA5" s="1102"/>
      <c r="AB5" s="1102"/>
      <c r="AC5" s="1102"/>
      <c r="AD5" s="1102"/>
      <c r="AE5" s="1102"/>
      <c r="AF5" s="1102"/>
      <c r="AG5" s="1102"/>
      <c r="AH5" s="553"/>
      <c r="AI5" s="553"/>
      <c r="AJ5" s="553"/>
      <c r="AK5" s="553"/>
      <c r="AL5" s="553"/>
      <c r="AM5" s="553"/>
      <c r="AN5" s="553"/>
      <c r="AO5" s="553"/>
      <c r="AP5" s="553"/>
      <c r="AQ5" s="553"/>
      <c r="AR5" s="553"/>
      <c r="AS5" s="553"/>
      <c r="AT5" s="553"/>
      <c r="AU5" s="553"/>
      <c r="AV5" s="553"/>
      <c r="AW5" s="553"/>
      <c r="AX5" s="554"/>
      <c r="AY5" s="553"/>
      <c r="AZ5" s="553"/>
      <c r="BA5" s="553"/>
      <c r="BB5" s="553"/>
      <c r="BC5" s="555"/>
      <c r="BD5" s="555"/>
      <c r="BE5" s="555"/>
      <c r="BF5" s="555"/>
      <c r="BG5" s="555"/>
      <c r="BH5" s="555"/>
      <c r="BI5" s="555"/>
      <c r="BJ5" s="555"/>
    </row>
    <row r="6" spans="1:74" ht="22.5" customHeight="1" x14ac:dyDescent="0.15">
      <c r="A6" s="517"/>
      <c r="B6" s="556"/>
      <c r="C6" s="515"/>
      <c r="D6" s="515"/>
      <c r="E6" s="515"/>
      <c r="F6" s="515"/>
      <c r="G6" s="515"/>
      <c r="H6" s="515"/>
      <c r="I6" s="515"/>
      <c r="J6" s="515"/>
      <c r="K6" s="515"/>
      <c r="L6" s="515"/>
      <c r="M6" s="515"/>
      <c r="N6" s="515"/>
      <c r="O6" s="515"/>
      <c r="P6" s="515"/>
      <c r="Q6" s="515"/>
      <c r="R6" s="515"/>
      <c r="S6" s="515"/>
      <c r="T6" s="515"/>
      <c r="U6" s="515"/>
      <c r="V6" s="515"/>
      <c r="W6" s="515"/>
      <c r="X6" s="515"/>
      <c r="Y6" s="515"/>
      <c r="Z6" s="515"/>
      <c r="AA6" s="515"/>
      <c r="AB6" s="515"/>
      <c r="AC6" s="515"/>
      <c r="AD6" s="515"/>
      <c r="AE6" s="515"/>
      <c r="AF6" s="515"/>
      <c r="AG6" s="517"/>
      <c r="AH6" s="517"/>
      <c r="AI6" s="517"/>
      <c r="AJ6" s="33" t="s">
        <v>234</v>
      </c>
      <c r="AK6" s="33"/>
      <c r="AL6" s="33"/>
      <c r="AM6" s="33"/>
      <c r="AN6" s="33"/>
      <c r="AO6" s="33"/>
      <c r="AP6" s="557"/>
      <c r="AQ6" s="1128" t="str">
        <f>IF(入力シート!E19="","",入力シート!E19)</f>
        <v/>
      </c>
      <c r="AR6" s="1128"/>
      <c r="AS6" s="1128"/>
      <c r="AT6" s="1128"/>
      <c r="AU6" s="1128"/>
      <c r="AV6" s="1128"/>
      <c r="AW6" s="1128"/>
      <c r="AX6" s="558"/>
      <c r="AY6" s="515"/>
      <c r="AZ6" s="517"/>
      <c r="BA6" s="559"/>
      <c r="BB6" s="559"/>
      <c r="BC6" s="560"/>
      <c r="BD6" s="560"/>
      <c r="BE6" s="560"/>
      <c r="BF6" s="560"/>
      <c r="BG6" s="560"/>
      <c r="BH6" s="560"/>
      <c r="BI6" s="560"/>
      <c r="BJ6" s="560"/>
      <c r="BL6" s="544"/>
    </row>
    <row r="7" spans="1:74" customFormat="1" ht="15" customHeight="1" x14ac:dyDescent="0.15">
      <c r="A7" s="517"/>
      <c r="B7" s="556" t="s">
        <v>235</v>
      </c>
      <c r="C7" s="515"/>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515"/>
      <c r="AT7" s="515"/>
      <c r="AU7" s="515"/>
      <c r="AV7" s="515"/>
      <c r="AW7" s="515"/>
      <c r="AX7" s="561"/>
      <c r="AY7" s="515"/>
      <c r="AZ7" s="515"/>
      <c r="BA7" s="515"/>
      <c r="BB7" s="515"/>
      <c r="BC7" s="548"/>
      <c r="BD7" s="548"/>
      <c r="BE7" s="548"/>
      <c r="BF7" s="548"/>
      <c r="BG7" s="548"/>
      <c r="BH7" s="548"/>
      <c r="BI7" s="548"/>
      <c r="BJ7" s="548"/>
      <c r="BQ7" t="s">
        <v>236</v>
      </c>
      <c r="BR7" t="s">
        <v>237</v>
      </c>
      <c r="BS7" t="s">
        <v>236</v>
      </c>
    </row>
    <row r="8" spans="1:74" customFormat="1" ht="22.5" customHeight="1" x14ac:dyDescent="0.15">
      <c r="A8" s="517"/>
      <c r="B8" s="556"/>
      <c r="C8" s="1101" t="s">
        <v>238</v>
      </c>
      <c r="D8" s="1101"/>
      <c r="E8" s="1101"/>
      <c r="F8" s="1101"/>
      <c r="G8" s="1101"/>
      <c r="H8" s="1101"/>
      <c r="I8" s="1101"/>
      <c r="J8" s="1101"/>
      <c r="K8" s="1101"/>
      <c r="L8" s="1101"/>
      <c r="M8" s="1101"/>
      <c r="N8" s="1101"/>
      <c r="O8" s="1101"/>
      <c r="P8" s="1101"/>
      <c r="Q8" s="1101"/>
      <c r="R8" s="1116" t="str">
        <f>IF(入力シート!E58="","",入力シート!E58)</f>
        <v/>
      </c>
      <c r="S8" s="1117"/>
      <c r="T8" s="1117"/>
      <c r="U8" s="1117"/>
      <c r="V8" s="1117"/>
      <c r="W8" s="1117"/>
      <c r="X8" s="1117"/>
      <c r="Y8" s="1117"/>
      <c r="Z8" s="1117"/>
      <c r="AA8" s="1117"/>
      <c r="AB8" s="1117"/>
      <c r="AC8" s="1117"/>
      <c r="AD8" s="1117"/>
      <c r="AE8" s="1117"/>
      <c r="AF8" s="1117"/>
      <c r="AG8" s="1117"/>
      <c r="AH8" s="1117"/>
      <c r="AI8" s="1117"/>
      <c r="AJ8" s="1117"/>
      <c r="AK8" s="1117"/>
      <c r="AL8" s="1117"/>
      <c r="AM8" s="1117"/>
      <c r="AN8" s="1117"/>
      <c r="AO8" s="1118"/>
      <c r="AP8" s="563"/>
      <c r="AQ8" s="564"/>
      <c r="AR8" s="565"/>
      <c r="AS8" s="565"/>
      <c r="AT8" s="565"/>
      <c r="AU8" s="565"/>
      <c r="AV8" s="565"/>
      <c r="AW8" s="565"/>
      <c r="AX8" s="566"/>
      <c r="AY8" s="567"/>
      <c r="AZ8" s="567"/>
      <c r="BA8" s="567"/>
      <c r="BB8" s="567"/>
      <c r="BC8" s="568"/>
      <c r="BD8" s="568"/>
      <c r="BE8" s="568"/>
      <c r="BF8" s="568"/>
      <c r="BG8" s="568"/>
      <c r="BQ8">
        <v>1</v>
      </c>
      <c r="BR8">
        <f>COUNTA(R8)</f>
        <v>1</v>
      </c>
      <c r="BS8">
        <f>BQ8-BR8</f>
        <v>0</v>
      </c>
    </row>
    <row r="9" spans="1:74" customFormat="1" ht="22.5" customHeight="1" x14ac:dyDescent="0.15">
      <c r="A9" s="517"/>
      <c r="B9" s="556"/>
      <c r="C9" s="1101" t="s">
        <v>239</v>
      </c>
      <c r="D9" s="1101"/>
      <c r="E9" s="1101"/>
      <c r="F9" s="1101"/>
      <c r="G9" s="1101"/>
      <c r="H9" s="1101"/>
      <c r="I9" s="1101"/>
      <c r="J9" s="1101"/>
      <c r="K9" s="1101"/>
      <c r="L9" s="1101"/>
      <c r="M9" s="1101"/>
      <c r="N9" s="1101"/>
      <c r="O9" s="1101"/>
      <c r="P9" s="1101"/>
      <c r="Q9" s="1101"/>
      <c r="R9" s="1116" t="str">
        <f>IF(入力シート!E59="","",入力シート!E59)</f>
        <v/>
      </c>
      <c r="S9" s="1117"/>
      <c r="T9" s="1117"/>
      <c r="U9" s="1117"/>
      <c r="V9" s="1117"/>
      <c r="W9" s="1117"/>
      <c r="X9" s="1117"/>
      <c r="Y9" s="1117"/>
      <c r="Z9" s="1117"/>
      <c r="AA9" s="1117"/>
      <c r="AB9" s="1117"/>
      <c r="AC9" s="1117"/>
      <c r="AD9" s="1117"/>
      <c r="AE9" s="1117"/>
      <c r="AF9" s="1117"/>
      <c r="AG9" s="1117"/>
      <c r="AH9" s="1117"/>
      <c r="AI9" s="1117"/>
      <c r="AJ9" s="1117"/>
      <c r="AK9" s="1117"/>
      <c r="AL9" s="1117"/>
      <c r="AM9" s="1117"/>
      <c r="AN9" s="1117"/>
      <c r="AO9" s="1118"/>
      <c r="AP9" s="530"/>
      <c r="AQ9" s="515"/>
      <c r="AR9" s="515"/>
      <c r="AS9" s="515"/>
      <c r="AT9" s="515"/>
      <c r="AU9" s="515"/>
      <c r="AV9" s="515"/>
      <c r="AW9" s="515"/>
      <c r="AX9" s="561"/>
      <c r="AY9" s="515"/>
      <c r="AZ9" s="515"/>
      <c r="BA9" s="515"/>
      <c r="BB9" s="515"/>
      <c r="BC9" s="548"/>
      <c r="BD9" s="548"/>
      <c r="BE9" s="548"/>
      <c r="BF9" s="548"/>
      <c r="BG9" s="548"/>
      <c r="BQ9">
        <v>1</v>
      </c>
      <c r="BR9">
        <f>COUNTA(R9)</f>
        <v>1</v>
      </c>
      <c r="BS9">
        <f>BQ9-BR9</f>
        <v>0</v>
      </c>
    </row>
    <row r="10" spans="1:74" customFormat="1" ht="22.5" customHeight="1" x14ac:dyDescent="0.15">
      <c r="A10" s="517"/>
      <c r="B10" s="556"/>
      <c r="C10" s="1101" t="s">
        <v>240</v>
      </c>
      <c r="D10" s="1101"/>
      <c r="E10" s="1101"/>
      <c r="F10" s="1101"/>
      <c r="G10" s="1101"/>
      <c r="H10" s="1101"/>
      <c r="I10" s="1101"/>
      <c r="J10" s="1101"/>
      <c r="K10" s="1101"/>
      <c r="L10" s="1101"/>
      <c r="M10" s="1101"/>
      <c r="N10" s="1101"/>
      <c r="O10" s="1101"/>
      <c r="P10" s="1101"/>
      <c r="Q10" s="1101"/>
      <c r="R10" s="1121" t="str">
        <f>IF(入力シート!E60="","",入力シート!E60)</f>
        <v/>
      </c>
      <c r="S10" s="1122"/>
      <c r="T10" s="1122"/>
      <c r="U10" s="1122"/>
      <c r="V10" s="1122"/>
      <c r="W10" s="1122"/>
      <c r="X10" s="1122"/>
      <c r="Y10" s="1122"/>
      <c r="Z10" s="1122"/>
      <c r="AA10" s="1122"/>
      <c r="AB10" s="1122"/>
      <c r="AC10" s="1122"/>
      <c r="AD10" s="1122"/>
      <c r="AE10" s="1122"/>
      <c r="AF10" s="1122"/>
      <c r="AG10" s="1122"/>
      <c r="AH10" s="1122"/>
      <c r="AI10" s="1122"/>
      <c r="AJ10" s="1122"/>
      <c r="AK10" s="1122"/>
      <c r="AL10" s="1122"/>
      <c r="AM10" s="1122"/>
      <c r="AN10" s="1122"/>
      <c r="AO10" s="1123"/>
      <c r="AP10" s="563"/>
      <c r="AQ10" s="515"/>
      <c r="AR10" s="515"/>
      <c r="AS10" s="515"/>
      <c r="AT10" s="515"/>
      <c r="AU10" s="515"/>
      <c r="AV10" s="515"/>
      <c r="AW10" s="515"/>
      <c r="AX10" s="561"/>
      <c r="AY10" s="515"/>
      <c r="AZ10" s="515"/>
      <c r="BA10" s="515"/>
      <c r="BB10" s="515"/>
      <c r="BC10" s="548"/>
      <c r="BD10" s="548"/>
      <c r="BE10" s="548"/>
      <c r="BF10" s="548"/>
      <c r="BG10" s="548"/>
      <c r="BQ10">
        <v>1</v>
      </c>
      <c r="BR10">
        <f>COUNTA(R10)</f>
        <v>1</v>
      </c>
      <c r="BS10">
        <f>BQ10-BR10</f>
        <v>0</v>
      </c>
    </row>
    <row r="11" spans="1:74" customFormat="1" ht="22.5" customHeight="1" x14ac:dyDescent="0.15">
      <c r="A11" s="517"/>
      <c r="B11" s="556"/>
      <c r="C11" s="1100" t="s">
        <v>241</v>
      </c>
      <c r="D11" s="1100"/>
      <c r="E11" s="1100"/>
      <c r="F11" s="1100"/>
      <c r="G11" s="1100"/>
      <c r="H11" s="1100"/>
      <c r="I11" s="1100"/>
      <c r="J11" s="1100"/>
      <c r="K11" s="1100"/>
      <c r="L11" s="1100"/>
      <c r="M11" s="1100"/>
      <c r="N11" s="1100"/>
      <c r="O11" s="1100"/>
      <c r="P11" s="1100"/>
      <c r="Q11" s="1100"/>
      <c r="R11" s="1066" t="s">
        <v>242</v>
      </c>
      <c r="S11" s="1067"/>
      <c r="T11" s="1067"/>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20"/>
      <c r="AP11" s="569"/>
      <c r="AQ11" s="570"/>
      <c r="AR11" s="571"/>
      <c r="AS11" s="571"/>
      <c r="AT11" s="523"/>
      <c r="AU11" s="523"/>
      <c r="AV11" s="523"/>
      <c r="AW11" s="523"/>
      <c r="AX11" s="561"/>
      <c r="AY11" s="515"/>
      <c r="AZ11" s="515"/>
      <c r="BA11" s="515"/>
      <c r="BB11" s="515"/>
      <c r="BC11" s="548"/>
      <c r="BD11" s="548"/>
      <c r="BE11" s="548"/>
      <c r="BF11" s="548"/>
      <c r="BG11" s="548"/>
      <c r="BQ11">
        <v>1</v>
      </c>
      <c r="BR11">
        <f>IF(OR(U11="選択してください",U11=""),0,1)</f>
        <v>0</v>
      </c>
      <c r="BS11">
        <f>BQ11-BR11</f>
        <v>1</v>
      </c>
    </row>
    <row r="12" spans="1:74" customFormat="1" ht="22.5" customHeight="1" x14ac:dyDescent="0.15">
      <c r="A12" s="517"/>
      <c r="B12" s="556"/>
      <c r="C12" s="1100"/>
      <c r="D12" s="1100"/>
      <c r="E12" s="1100"/>
      <c r="F12" s="1100"/>
      <c r="G12" s="1100"/>
      <c r="H12" s="1100"/>
      <c r="I12" s="1100"/>
      <c r="J12" s="1100"/>
      <c r="K12" s="1100"/>
      <c r="L12" s="1100"/>
      <c r="M12" s="1100"/>
      <c r="N12" s="1100"/>
      <c r="O12" s="1100"/>
      <c r="P12" s="1100"/>
      <c r="Q12" s="1100"/>
      <c r="R12" s="1066" t="s">
        <v>243</v>
      </c>
      <c r="S12" s="1067"/>
      <c r="T12" s="1067"/>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9"/>
      <c r="AP12" s="1129"/>
      <c r="AQ12" s="1129"/>
      <c r="AR12" s="1130"/>
      <c r="AS12" s="1115" t="s">
        <v>244</v>
      </c>
      <c r="AT12" s="1101"/>
      <c r="AU12" s="516"/>
      <c r="AV12" s="516"/>
      <c r="AW12" s="516"/>
      <c r="AX12" s="561"/>
      <c r="AY12" s="515"/>
      <c r="AZ12" s="515"/>
      <c r="BA12" s="515"/>
      <c r="BB12" s="515"/>
      <c r="BC12" s="548"/>
      <c r="BD12" s="548"/>
      <c r="BE12" s="548"/>
      <c r="BF12" s="548"/>
      <c r="BG12" s="548"/>
      <c r="BV12" s="574"/>
    </row>
    <row r="13" spans="1:74" x14ac:dyDescent="0.15">
      <c r="A13" s="517"/>
      <c r="B13" s="556"/>
      <c r="C13" s="531" t="s">
        <v>245</v>
      </c>
      <c r="D13" s="531"/>
      <c r="E13" s="531"/>
      <c r="F13" s="531"/>
      <c r="G13" s="531"/>
      <c r="H13" s="531"/>
      <c r="I13" s="531"/>
      <c r="J13" s="531"/>
      <c r="K13" s="531"/>
      <c r="L13" s="531"/>
      <c r="M13" s="531"/>
      <c r="N13" s="531"/>
      <c r="O13" s="531"/>
      <c r="P13" s="531"/>
      <c r="Q13" s="531"/>
      <c r="R13" s="515"/>
      <c r="S13" s="515"/>
      <c r="T13" s="515"/>
      <c r="U13" s="515"/>
      <c r="V13" s="515"/>
      <c r="W13" s="515"/>
      <c r="X13" s="515"/>
      <c r="Y13" s="515"/>
      <c r="Z13" s="51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61"/>
      <c r="AY13" s="515"/>
      <c r="AZ13" s="515"/>
      <c r="BA13" s="515"/>
      <c r="BB13" s="515"/>
      <c r="BC13" s="548"/>
      <c r="BD13" s="548"/>
      <c r="BE13" s="548"/>
      <c r="BF13" s="548"/>
      <c r="BG13" s="548"/>
      <c r="BH13" s="548"/>
      <c r="BI13" s="548"/>
      <c r="BJ13" s="548"/>
      <c r="BL13" s="544"/>
      <c r="BQ13"/>
      <c r="BR13"/>
      <c r="BS13"/>
    </row>
    <row r="14" spans="1:74" customFormat="1" x14ac:dyDescent="0.15">
      <c r="A14" s="517"/>
      <c r="B14" s="556"/>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61"/>
      <c r="AY14" s="515"/>
      <c r="AZ14" s="515"/>
      <c r="BA14" s="515"/>
      <c r="BB14" s="515"/>
      <c r="BC14" s="548"/>
      <c r="BD14" s="548"/>
      <c r="BE14" s="548"/>
      <c r="BF14" s="548"/>
      <c r="BG14" s="548"/>
      <c r="BH14" s="548"/>
      <c r="BI14" s="548"/>
      <c r="BJ14" s="548"/>
    </row>
    <row r="15" spans="1:74" ht="15" customHeight="1" x14ac:dyDescent="0.15">
      <c r="A15" s="517"/>
      <c r="B15" s="556" t="s">
        <v>246</v>
      </c>
      <c r="C15" s="515"/>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15"/>
      <c r="AB15" s="515"/>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561"/>
      <c r="AY15" s="515"/>
      <c r="AZ15" s="515"/>
      <c r="BA15" s="515"/>
      <c r="BB15" s="515"/>
      <c r="BC15" s="548"/>
      <c r="BD15" s="548"/>
      <c r="BE15" s="548"/>
      <c r="BF15" s="548"/>
      <c r="BG15" s="548"/>
      <c r="BH15" s="548"/>
      <c r="BI15" s="548"/>
      <c r="BJ15" s="548"/>
    </row>
    <row r="16" spans="1:74" ht="22.5" customHeight="1" x14ac:dyDescent="0.15">
      <c r="A16" s="517"/>
      <c r="B16" s="556" t="s">
        <v>208</v>
      </c>
      <c r="C16" s="1101" t="s">
        <v>247</v>
      </c>
      <c r="D16" s="1101"/>
      <c r="E16" s="1101"/>
      <c r="F16" s="1101"/>
      <c r="G16" s="1101"/>
      <c r="H16" s="1101"/>
      <c r="I16" s="1101"/>
      <c r="J16" s="1101"/>
      <c r="K16" s="1101"/>
      <c r="L16" s="1101"/>
      <c r="M16" s="1101"/>
      <c r="N16" s="1101"/>
      <c r="O16" s="1101"/>
      <c r="P16" s="1101"/>
      <c r="Q16" s="1101"/>
      <c r="R16" s="1103">
        <v>6</v>
      </c>
      <c r="S16" s="1104"/>
      <c r="T16" s="1104"/>
      <c r="U16" s="1104"/>
      <c r="V16" s="1104"/>
      <c r="W16" s="1104"/>
      <c r="X16" s="1104"/>
      <c r="Y16" s="1104"/>
      <c r="Z16" s="1104"/>
      <c r="AA16" s="1104"/>
      <c r="AB16" s="1104"/>
      <c r="AC16" s="1104"/>
      <c r="AD16" s="1104"/>
      <c r="AE16" s="1104"/>
      <c r="AF16" s="1104"/>
      <c r="AG16" s="1104"/>
      <c r="AH16" s="1104"/>
      <c r="AI16" s="1104"/>
      <c r="AJ16" s="1104"/>
      <c r="AK16" s="1104"/>
      <c r="AL16" s="1112" t="s">
        <v>128</v>
      </c>
      <c r="AM16" s="1112"/>
      <c r="AN16" s="1112"/>
      <c r="AO16" s="1113"/>
      <c r="AP16" s="563"/>
      <c r="AQ16" s="1125"/>
      <c r="AR16" s="1125"/>
      <c r="AS16" s="1125"/>
      <c r="AT16" s="1125"/>
      <c r="AU16" s="1125"/>
      <c r="AV16" s="1125"/>
      <c r="AW16" s="1125"/>
      <c r="AX16" s="576"/>
      <c r="AY16" s="532"/>
      <c r="AZ16" s="532"/>
      <c r="BA16" s="532"/>
      <c r="BB16" s="532"/>
      <c r="BC16" s="577"/>
      <c r="BD16" s="577"/>
      <c r="BE16" s="577"/>
      <c r="BF16" s="577"/>
      <c r="BG16" s="577"/>
      <c r="BH16" s="577"/>
      <c r="BI16" s="577"/>
      <c r="BJ16" s="577"/>
    </row>
    <row r="17" spans="1:71" ht="22.5" customHeight="1" x14ac:dyDescent="0.15">
      <c r="A17" s="517"/>
      <c r="B17" s="556"/>
      <c r="C17" s="1124" t="s">
        <v>248</v>
      </c>
      <c r="D17" s="1107"/>
      <c r="E17" s="1107"/>
      <c r="F17" s="1107"/>
      <c r="G17" s="1107"/>
      <c r="H17" s="1107"/>
      <c r="I17" s="1107"/>
      <c r="J17" s="1107"/>
      <c r="K17" s="1107"/>
      <c r="L17" s="1107"/>
      <c r="M17" s="1107"/>
      <c r="N17" s="1107"/>
      <c r="O17" s="1107"/>
      <c r="P17" s="1107"/>
      <c r="Q17" s="1107"/>
      <c r="R17" s="1179" t="str">
        <f>IF(入力シート!E61="","",IF(入力シート!E61="選択してください","",入力シート!E61))</f>
        <v/>
      </c>
      <c r="S17" s="1179"/>
      <c r="T17" s="1179"/>
      <c r="U17" s="1179"/>
      <c r="V17" s="1179"/>
      <c r="W17" s="1179"/>
      <c r="X17" s="1179"/>
      <c r="Y17" s="1179"/>
      <c r="Z17" s="1179"/>
      <c r="AA17" s="1179"/>
      <c r="AB17" s="1179"/>
      <c r="AC17" s="1179"/>
      <c r="AD17" s="1179"/>
      <c r="AE17" s="1179"/>
      <c r="AF17" s="1179"/>
      <c r="AG17" s="1179"/>
      <c r="AH17" s="1179"/>
      <c r="AI17" s="1179"/>
      <c r="AJ17" s="1179"/>
      <c r="AK17" s="1179"/>
      <c r="AL17" s="1179"/>
      <c r="AM17" s="1179"/>
      <c r="AN17" s="1179"/>
      <c r="AO17" s="1179"/>
      <c r="AP17" s="515"/>
      <c r="AQ17" s="1125"/>
      <c r="AR17" s="1125"/>
      <c r="AS17" s="1125"/>
      <c r="AT17" s="1125"/>
      <c r="AU17" s="1125"/>
      <c r="AV17" s="1125"/>
      <c r="AW17" s="1125"/>
      <c r="AX17" s="576"/>
      <c r="AY17" s="1125"/>
      <c r="AZ17" s="1125"/>
      <c r="BA17" s="1125"/>
      <c r="BB17" s="1125"/>
      <c r="BC17" s="578"/>
      <c r="BD17" s="577"/>
      <c r="BE17" s="577"/>
      <c r="BF17" s="577"/>
      <c r="BG17" s="577"/>
      <c r="BH17" s="577"/>
      <c r="BI17" s="577"/>
      <c r="BJ17" s="577"/>
      <c r="BQ17" s="504">
        <v>1</v>
      </c>
      <c r="BR17" s="504">
        <f>IF(OR(R17="選択してください",R17=""),0,1)</f>
        <v>0</v>
      </c>
      <c r="BS17" s="504">
        <f>BQ17-BR17</f>
        <v>1</v>
      </c>
    </row>
    <row r="18" spans="1:71" ht="22.5" customHeight="1" x14ac:dyDescent="0.15">
      <c r="A18" s="517"/>
      <c r="B18" s="556"/>
      <c r="C18" s="563"/>
      <c r="D18" s="530"/>
      <c r="E18" s="530"/>
      <c r="F18" s="530"/>
      <c r="G18" s="1090" t="s">
        <v>125</v>
      </c>
      <c r="H18" s="1091"/>
      <c r="I18" s="1091"/>
      <c r="J18" s="1091"/>
      <c r="K18" s="1091"/>
      <c r="L18" s="1091"/>
      <c r="M18" s="1091"/>
      <c r="N18" s="1091"/>
      <c r="O18" s="1091"/>
      <c r="P18" s="1091"/>
      <c r="Q18" s="1091"/>
      <c r="R18" s="1111" t="str">
        <f>IF(入力シート!E62="","",IF(入力シート!E62="選択してください","",入力シート!E62))</f>
        <v/>
      </c>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08" t="str">
        <f>IF(入力シート!E63="","",入力シート!E63)</f>
        <v/>
      </c>
      <c r="AQ18" s="1109"/>
      <c r="AR18" s="1110"/>
      <c r="AS18" s="1114" t="s">
        <v>128</v>
      </c>
      <c r="AT18" s="1115"/>
      <c r="AU18" s="523"/>
      <c r="AV18" s="523"/>
      <c r="AW18" s="523"/>
      <c r="AX18" s="561"/>
      <c r="AY18" s="515"/>
      <c r="AZ18" s="515"/>
      <c r="BA18" s="515"/>
      <c r="BB18" s="515"/>
      <c r="BC18" s="548"/>
      <c r="BD18" s="548"/>
      <c r="BE18" s="548"/>
      <c r="BF18" s="548"/>
      <c r="BG18" s="548"/>
      <c r="BH18" s="548"/>
      <c r="BI18" s="548"/>
      <c r="BJ18" s="548"/>
      <c r="BQ18" s="504">
        <f>IF(R17="有",IF(R18="予備電源",2,1),0)</f>
        <v>0</v>
      </c>
      <c r="BR18" s="504">
        <f>IF(OR(R18="選択してください",R18=""),0,1)+COUNTA(AP18)</f>
        <v>1</v>
      </c>
      <c r="BS18" s="504">
        <f>BQ18-BR18</f>
        <v>-1</v>
      </c>
    </row>
    <row r="19" spans="1:71" ht="22.5" customHeight="1" x14ac:dyDescent="0.15">
      <c r="A19" s="517"/>
      <c r="B19" s="556"/>
      <c r="C19" s="580"/>
      <c r="D19" s="581"/>
      <c r="E19" s="581"/>
      <c r="F19" s="581"/>
      <c r="G19" s="1092" t="s">
        <v>249</v>
      </c>
      <c r="H19" s="1093"/>
      <c r="I19" s="1093"/>
      <c r="J19" s="1093"/>
      <c r="K19" s="1093"/>
      <c r="L19" s="1093"/>
      <c r="M19" s="1093"/>
      <c r="N19" s="1093"/>
      <c r="O19" s="1093"/>
      <c r="P19" s="1093"/>
      <c r="Q19" s="1093"/>
      <c r="R19" s="1096" t="str">
        <f>IF(入力シート!E64="","",入力シート!E64)</f>
        <v/>
      </c>
      <c r="S19" s="1097"/>
      <c r="T19" s="1097"/>
      <c r="U19" s="1097"/>
      <c r="V19" s="1097"/>
      <c r="W19" s="1097"/>
      <c r="X19" s="1097"/>
      <c r="Y19" s="1097"/>
      <c r="Z19" s="1097"/>
      <c r="AA19" s="1097"/>
      <c r="AB19" s="1097"/>
      <c r="AC19" s="1097"/>
      <c r="AD19" s="1097"/>
      <c r="AE19" s="1097"/>
      <c r="AF19" s="1097"/>
      <c r="AG19" s="1097"/>
      <c r="AH19" s="1097"/>
      <c r="AI19" s="1097"/>
      <c r="AJ19" s="1097"/>
      <c r="AK19" s="1097"/>
      <c r="AL19" s="1094" t="s">
        <v>130</v>
      </c>
      <c r="AM19" s="1094"/>
      <c r="AN19" s="1094"/>
      <c r="AO19" s="1095"/>
      <c r="AP19" s="582"/>
      <c r="AQ19" s="1107"/>
      <c r="AR19" s="1107"/>
      <c r="AS19" s="1107"/>
      <c r="AT19" s="1107"/>
      <c r="AU19" s="1107"/>
      <c r="AV19" s="1107"/>
      <c r="AW19" s="1107"/>
      <c r="AX19" s="561"/>
      <c r="AY19" s="515"/>
      <c r="AZ19" s="515"/>
      <c r="BA19" s="515"/>
      <c r="BB19" s="515"/>
      <c r="BC19" s="548"/>
      <c r="BD19" s="548"/>
      <c r="BE19" s="548"/>
      <c r="BF19" s="548"/>
      <c r="BG19" s="548"/>
      <c r="BH19" s="548"/>
      <c r="BI19" s="548"/>
      <c r="BJ19" s="548"/>
      <c r="BQ19" s="504">
        <f>IF(R17="有",1,0)</f>
        <v>0</v>
      </c>
      <c r="BR19" s="504">
        <f>COUNTA(R19)</f>
        <v>1</v>
      </c>
      <c r="BS19" s="504">
        <f>BQ19-BR19</f>
        <v>-1</v>
      </c>
    </row>
    <row r="20" spans="1:71" ht="16.5" customHeight="1" x14ac:dyDescent="0.15">
      <c r="A20" s="517"/>
      <c r="B20" s="556"/>
      <c r="C20" s="583" t="s">
        <v>250</v>
      </c>
      <c r="D20" s="583"/>
      <c r="E20" s="583"/>
      <c r="F20" s="583"/>
      <c r="G20" s="583"/>
      <c r="H20" s="583"/>
      <c r="I20" s="583"/>
      <c r="J20" s="583"/>
      <c r="K20" s="583"/>
      <c r="L20" s="583"/>
      <c r="M20" s="583"/>
      <c r="N20" s="583"/>
      <c r="O20" s="583"/>
      <c r="P20" s="583"/>
      <c r="Q20" s="583"/>
      <c r="R20" s="559"/>
      <c r="S20" s="559"/>
      <c r="T20" s="523"/>
      <c r="U20" s="523"/>
      <c r="V20" s="523"/>
      <c r="W20" s="523"/>
      <c r="X20" s="523"/>
      <c r="Y20" s="523"/>
      <c r="Z20" s="523"/>
      <c r="AA20" s="523"/>
      <c r="AB20" s="523"/>
      <c r="AC20" s="523"/>
      <c r="AD20" s="523"/>
      <c r="AE20" s="523"/>
      <c r="AF20" s="523"/>
      <c r="AG20" s="515"/>
      <c r="AH20" s="515"/>
      <c r="AI20" s="515"/>
      <c r="AJ20" s="515"/>
      <c r="AK20" s="515"/>
      <c r="AL20" s="515"/>
      <c r="AM20" s="515"/>
      <c r="AN20" s="515"/>
      <c r="AO20" s="515"/>
      <c r="AP20" s="515"/>
      <c r="AQ20" s="515"/>
      <c r="AR20" s="515"/>
      <c r="AS20" s="515"/>
      <c r="AT20" s="515"/>
      <c r="AU20" s="515"/>
      <c r="AV20" s="515"/>
      <c r="AW20" s="515"/>
      <c r="AX20" s="561"/>
      <c r="AY20" s="515"/>
      <c r="AZ20" s="515"/>
      <c r="BA20" s="515"/>
      <c r="BB20" s="515"/>
      <c r="BC20" s="548"/>
      <c r="BD20" s="548"/>
      <c r="BE20" s="548"/>
      <c r="BF20" s="548"/>
      <c r="BG20" s="548"/>
      <c r="BH20" s="548"/>
      <c r="BI20" s="548"/>
      <c r="BJ20" s="548"/>
    </row>
    <row r="21" spans="1:71" ht="12.95" customHeight="1" x14ac:dyDescent="0.15">
      <c r="A21" s="517"/>
      <c r="B21" s="556"/>
      <c r="C21" s="515"/>
      <c r="D21" s="515"/>
      <c r="E21" s="515"/>
      <c r="F21" s="515"/>
      <c r="G21" s="515"/>
      <c r="H21" s="515"/>
      <c r="I21" s="515"/>
      <c r="J21" s="515"/>
      <c r="K21" s="515"/>
      <c r="L21" s="515"/>
      <c r="M21" s="515"/>
      <c r="N21" s="515"/>
      <c r="O21" s="515"/>
      <c r="P21" s="515"/>
      <c r="Q21" s="515"/>
      <c r="R21" s="559"/>
      <c r="S21" s="559"/>
      <c r="T21" s="523"/>
      <c r="U21" s="523"/>
      <c r="V21" s="523"/>
      <c r="W21" s="523"/>
      <c r="X21" s="523"/>
      <c r="Y21" s="523"/>
      <c r="Z21" s="523"/>
      <c r="AA21" s="523"/>
      <c r="AB21" s="523"/>
      <c r="AC21" s="523"/>
      <c r="AD21" s="523"/>
      <c r="AE21" s="523"/>
      <c r="AF21" s="523"/>
      <c r="AG21" s="515"/>
      <c r="AH21" s="515"/>
      <c r="AI21" s="515"/>
      <c r="AJ21" s="515"/>
      <c r="AK21" s="515"/>
      <c r="AL21" s="515"/>
      <c r="AM21" s="515"/>
      <c r="AN21" s="515"/>
      <c r="AO21" s="515"/>
      <c r="AP21" s="515"/>
      <c r="AQ21" s="515"/>
      <c r="AR21" s="515"/>
      <c r="AS21" s="515"/>
      <c r="AT21" s="515"/>
      <c r="AU21" s="515"/>
      <c r="AV21" s="515"/>
      <c r="AW21" s="515"/>
      <c r="AX21" s="561"/>
      <c r="AY21" s="515"/>
      <c r="AZ21" s="515"/>
      <c r="BA21" s="515"/>
      <c r="BB21" s="515"/>
      <c r="BC21" s="548"/>
      <c r="BD21" s="548"/>
      <c r="BE21" s="548"/>
      <c r="BF21" s="548"/>
      <c r="BG21" s="548"/>
      <c r="BH21" s="548"/>
      <c r="BI21" s="548"/>
      <c r="BJ21" s="548"/>
    </row>
    <row r="22" spans="1:71" ht="15" customHeight="1" x14ac:dyDescent="0.15">
      <c r="A22" s="517"/>
      <c r="B22" s="556" t="s">
        <v>251</v>
      </c>
      <c r="C22" s="515"/>
      <c r="D22" s="515"/>
      <c r="E22" s="515"/>
      <c r="F22" s="515"/>
      <c r="G22" s="515"/>
      <c r="H22" s="515"/>
      <c r="I22" s="515"/>
      <c r="J22" s="515"/>
      <c r="K22" s="515"/>
      <c r="L22" s="515"/>
      <c r="M22" s="515"/>
      <c r="N22" s="515"/>
      <c r="O22" s="515"/>
      <c r="P22" s="515"/>
      <c r="Q22" s="515"/>
      <c r="R22" s="559"/>
      <c r="S22" s="559"/>
      <c r="T22" s="523"/>
      <c r="U22" s="523"/>
      <c r="V22" s="523"/>
      <c r="W22" s="523"/>
      <c r="X22" s="523"/>
      <c r="Y22" s="523"/>
      <c r="Z22" s="523"/>
      <c r="AA22" s="523"/>
      <c r="AB22" s="523"/>
      <c r="AC22" s="523"/>
      <c r="AD22" s="523"/>
      <c r="AE22" s="523"/>
      <c r="AF22" s="523"/>
      <c r="AG22" s="515"/>
      <c r="AH22" s="515"/>
      <c r="AI22" s="515"/>
      <c r="AJ22" s="515"/>
      <c r="AK22" s="515"/>
      <c r="AL22" s="515"/>
      <c r="AM22" s="515"/>
      <c r="AN22" s="515"/>
      <c r="AO22" s="515"/>
      <c r="AP22" s="515"/>
      <c r="AQ22" s="515"/>
      <c r="AR22" s="515"/>
      <c r="AS22" s="515"/>
      <c r="AT22" s="515"/>
      <c r="AU22" s="515"/>
      <c r="AV22" s="515"/>
      <c r="AW22" s="515"/>
      <c r="AX22" s="561"/>
      <c r="AY22" s="515"/>
      <c r="AZ22" s="515"/>
      <c r="BA22" s="515"/>
      <c r="BB22" s="515"/>
      <c r="BC22" s="548"/>
      <c r="BD22" s="548"/>
      <c r="BE22" s="548"/>
      <c r="BF22" s="548"/>
      <c r="BG22" s="548"/>
      <c r="BH22" s="548"/>
      <c r="BI22" s="548"/>
      <c r="BJ22" s="548"/>
    </row>
    <row r="23" spans="1:71" ht="17.45" customHeight="1" x14ac:dyDescent="0.15">
      <c r="A23" s="517"/>
      <c r="B23" s="556"/>
      <c r="C23" s="1089" t="s">
        <v>622</v>
      </c>
      <c r="D23" s="1089"/>
      <c r="E23" s="1089"/>
      <c r="F23" s="1089"/>
      <c r="G23" s="1089"/>
      <c r="H23" s="1089"/>
      <c r="I23" s="1089"/>
      <c r="J23" s="1089"/>
      <c r="K23" s="1089"/>
      <c r="L23" s="1089"/>
      <c r="M23" s="1089"/>
      <c r="N23" s="1089"/>
      <c r="O23" s="1089"/>
      <c r="P23" s="1089"/>
      <c r="Q23" s="1089"/>
      <c r="R23" s="1089"/>
      <c r="S23" s="1089"/>
      <c r="T23" s="1089"/>
      <c r="U23" s="1089"/>
      <c r="V23" s="1089"/>
      <c r="W23" s="1089"/>
      <c r="X23" s="1089"/>
      <c r="Y23" s="1089"/>
      <c r="Z23" s="1089"/>
      <c r="AA23" s="1089"/>
      <c r="AB23" s="1089"/>
      <c r="AC23" s="1089"/>
      <c r="AD23" s="1089"/>
      <c r="AE23" s="1089"/>
      <c r="AF23" s="1089"/>
      <c r="AG23" s="1089"/>
      <c r="AH23" s="1089"/>
      <c r="AI23" s="1089"/>
      <c r="AJ23" s="1089"/>
      <c r="AK23" s="1089"/>
      <c r="AL23" s="1089"/>
      <c r="AM23" s="1089"/>
      <c r="AN23" s="1089"/>
      <c r="AO23" s="1089"/>
      <c r="AP23" s="515"/>
      <c r="AQ23" s="515"/>
      <c r="AR23" s="517"/>
      <c r="AS23" s="515"/>
      <c r="AT23" s="515"/>
      <c r="AU23" s="515"/>
      <c r="AV23" s="515"/>
      <c r="AW23" s="515"/>
      <c r="AX23" s="561"/>
      <c r="AY23" s="515"/>
      <c r="AZ23" s="515"/>
      <c r="BA23" s="515"/>
      <c r="BB23" s="515"/>
      <c r="BC23" s="548"/>
      <c r="BD23" s="548"/>
      <c r="BE23" s="548"/>
      <c r="BF23" s="548"/>
      <c r="BG23" s="548"/>
      <c r="BH23" s="548"/>
      <c r="BI23" s="548"/>
      <c r="BJ23" s="548"/>
    </row>
    <row r="24" spans="1:71" ht="17.45" customHeight="1" x14ac:dyDescent="0.15">
      <c r="A24" s="517"/>
      <c r="B24" s="556"/>
      <c r="C24" s="1089"/>
      <c r="D24" s="1089"/>
      <c r="E24" s="1089"/>
      <c r="F24" s="1089"/>
      <c r="G24" s="1089"/>
      <c r="H24" s="1089"/>
      <c r="I24" s="1089"/>
      <c r="J24" s="1089"/>
      <c r="K24" s="1089"/>
      <c r="L24" s="1089"/>
      <c r="M24" s="1089"/>
      <c r="N24" s="1089"/>
      <c r="O24" s="1089"/>
      <c r="P24" s="1089"/>
      <c r="Q24" s="1089"/>
      <c r="R24" s="1089"/>
      <c r="S24" s="1089"/>
      <c r="T24" s="1089"/>
      <c r="U24" s="1089"/>
      <c r="V24" s="1089"/>
      <c r="W24" s="1089"/>
      <c r="X24" s="1089"/>
      <c r="Y24" s="1089"/>
      <c r="Z24" s="1089"/>
      <c r="AA24" s="1089"/>
      <c r="AB24" s="1089"/>
      <c r="AC24" s="1089"/>
      <c r="AD24" s="1089"/>
      <c r="AE24" s="1089"/>
      <c r="AF24" s="1089"/>
      <c r="AG24" s="1089"/>
      <c r="AH24" s="1089"/>
      <c r="AI24" s="1089"/>
      <c r="AJ24" s="1089"/>
      <c r="AK24" s="1089"/>
      <c r="AL24" s="1089"/>
      <c r="AM24" s="1089"/>
      <c r="AN24" s="1089"/>
      <c r="AO24" s="1089"/>
      <c r="AP24" s="515"/>
      <c r="AQ24" s="515"/>
      <c r="AR24" s="515"/>
      <c r="AS24" s="515"/>
      <c r="AT24" s="515"/>
      <c r="AU24" s="515"/>
      <c r="AV24" s="515"/>
      <c r="AW24" s="515"/>
      <c r="AX24" s="561"/>
      <c r="AY24" s="515"/>
      <c r="AZ24" s="515"/>
      <c r="BA24" s="515"/>
      <c r="BB24" s="515"/>
      <c r="BC24" s="548"/>
      <c r="BD24" s="548"/>
      <c r="BE24" s="548"/>
      <c r="BF24" s="548"/>
      <c r="BG24" s="548"/>
      <c r="BH24" s="548"/>
      <c r="BI24" s="548"/>
      <c r="BJ24" s="548"/>
    </row>
    <row r="25" spans="1:71" ht="17.45" customHeight="1" x14ac:dyDescent="0.15">
      <c r="A25" s="517"/>
      <c r="B25" s="556"/>
      <c r="C25" s="1089"/>
      <c r="D25" s="1089"/>
      <c r="E25" s="1089"/>
      <c r="F25" s="1089"/>
      <c r="G25" s="1089"/>
      <c r="H25" s="1089"/>
      <c r="I25" s="1089"/>
      <c r="J25" s="1089"/>
      <c r="K25" s="1089"/>
      <c r="L25" s="1089"/>
      <c r="M25" s="1089"/>
      <c r="N25" s="1089"/>
      <c r="O25" s="1089"/>
      <c r="P25" s="1089"/>
      <c r="Q25" s="1089"/>
      <c r="R25" s="1089"/>
      <c r="S25" s="1089"/>
      <c r="T25" s="1089"/>
      <c r="U25" s="1089"/>
      <c r="V25" s="1089"/>
      <c r="W25" s="1089"/>
      <c r="X25" s="1089"/>
      <c r="Y25" s="1089"/>
      <c r="Z25" s="1089"/>
      <c r="AA25" s="1089"/>
      <c r="AB25" s="1089"/>
      <c r="AC25" s="1089"/>
      <c r="AD25" s="1089"/>
      <c r="AE25" s="1089"/>
      <c r="AF25" s="1089"/>
      <c r="AG25" s="1089"/>
      <c r="AH25" s="1089"/>
      <c r="AI25" s="1089"/>
      <c r="AJ25" s="1089"/>
      <c r="AK25" s="1089"/>
      <c r="AL25" s="1089"/>
      <c r="AM25" s="1089"/>
      <c r="AN25" s="1089"/>
      <c r="AO25" s="1089"/>
      <c r="AP25" s="515"/>
      <c r="AQ25" s="515"/>
      <c r="AR25" s="515"/>
      <c r="AS25" s="515"/>
      <c r="AT25" s="515"/>
      <c r="AU25" s="515"/>
      <c r="AV25" s="515"/>
      <c r="AW25" s="515"/>
      <c r="AX25" s="561"/>
      <c r="AY25" s="515"/>
      <c r="AZ25" s="515"/>
      <c r="BA25" s="515"/>
      <c r="BB25" s="515"/>
      <c r="BC25" s="548"/>
      <c r="BD25" s="548"/>
      <c r="BE25" s="548"/>
      <c r="BF25" s="548"/>
      <c r="BG25" s="548"/>
      <c r="BH25" s="548"/>
      <c r="BI25" s="548"/>
      <c r="BJ25" s="548"/>
    </row>
    <row r="26" spans="1:71" ht="17.45" customHeight="1" x14ac:dyDescent="0.15">
      <c r="A26" s="517"/>
      <c r="B26" s="556"/>
      <c r="C26" s="1089"/>
      <c r="D26" s="1089"/>
      <c r="E26" s="1089"/>
      <c r="F26" s="1089"/>
      <c r="G26" s="1089"/>
      <c r="H26" s="1089"/>
      <c r="I26" s="1089"/>
      <c r="J26" s="1089"/>
      <c r="K26" s="1089"/>
      <c r="L26" s="1089"/>
      <c r="M26" s="1089"/>
      <c r="N26" s="1089"/>
      <c r="O26" s="1089"/>
      <c r="P26" s="1089"/>
      <c r="Q26" s="1089"/>
      <c r="R26" s="1089"/>
      <c r="S26" s="1089"/>
      <c r="T26" s="1089"/>
      <c r="U26" s="1089"/>
      <c r="V26" s="1089"/>
      <c r="W26" s="1089"/>
      <c r="X26" s="1089"/>
      <c r="Y26" s="1089"/>
      <c r="Z26" s="1089"/>
      <c r="AA26" s="1089"/>
      <c r="AB26" s="1089"/>
      <c r="AC26" s="1089"/>
      <c r="AD26" s="1089"/>
      <c r="AE26" s="1089"/>
      <c r="AF26" s="1089"/>
      <c r="AG26" s="1089"/>
      <c r="AH26" s="1089"/>
      <c r="AI26" s="1089"/>
      <c r="AJ26" s="1089"/>
      <c r="AK26" s="1089"/>
      <c r="AL26" s="1089"/>
      <c r="AM26" s="1089"/>
      <c r="AN26" s="1089"/>
      <c r="AO26" s="1089"/>
      <c r="AP26" s="515"/>
      <c r="AQ26" s="515"/>
      <c r="AR26" s="515"/>
      <c r="AS26" s="515"/>
      <c r="AT26" s="515"/>
      <c r="AU26" s="515"/>
      <c r="AV26" s="515"/>
      <c r="AW26" s="515"/>
      <c r="AX26" s="561"/>
      <c r="AY26" s="515"/>
      <c r="AZ26" s="515"/>
      <c r="BA26" s="515"/>
      <c r="BB26" s="515"/>
      <c r="BC26" s="548"/>
      <c r="BD26" s="548"/>
      <c r="BE26" s="548"/>
      <c r="BF26" s="548"/>
      <c r="BG26" s="548"/>
      <c r="BH26" s="548"/>
      <c r="BI26" s="548"/>
      <c r="BJ26" s="548"/>
    </row>
    <row r="27" spans="1:71" ht="13.5" customHeight="1" x14ac:dyDescent="0.15">
      <c r="A27" s="517"/>
      <c r="B27" s="556"/>
      <c r="C27" s="515" t="s">
        <v>252</v>
      </c>
      <c r="D27" s="515"/>
      <c r="E27" s="515"/>
      <c r="F27" s="515"/>
      <c r="G27" s="515"/>
      <c r="H27" s="515"/>
      <c r="I27" s="515"/>
      <c r="J27" s="515"/>
      <c r="K27" s="515"/>
      <c r="L27" s="515"/>
      <c r="M27" s="515"/>
      <c r="N27" s="515"/>
      <c r="O27" s="515"/>
      <c r="P27" s="515"/>
      <c r="Q27" s="515"/>
      <c r="R27" s="559"/>
      <c r="S27" s="559"/>
      <c r="T27" s="523"/>
      <c r="U27" s="523"/>
      <c r="V27" s="523"/>
      <c r="W27" s="523"/>
      <c r="X27" s="523"/>
      <c r="Y27" s="523"/>
      <c r="Z27" s="523"/>
      <c r="AA27" s="523"/>
      <c r="AB27" s="523"/>
      <c r="AC27" s="523"/>
      <c r="AD27" s="523"/>
      <c r="AE27" s="523"/>
      <c r="AF27" s="523"/>
      <c r="AG27" s="515"/>
      <c r="AH27" s="515"/>
      <c r="AI27" s="515"/>
      <c r="AJ27" s="515"/>
      <c r="AK27" s="515"/>
      <c r="AL27" s="515"/>
      <c r="AM27" s="515"/>
      <c r="AN27" s="515"/>
      <c r="AO27" s="515"/>
      <c r="AP27" s="515"/>
      <c r="AQ27" s="515"/>
      <c r="AR27" s="515"/>
      <c r="AS27" s="515"/>
      <c r="AT27" s="515"/>
      <c r="AU27" s="515"/>
      <c r="AV27" s="515"/>
      <c r="AW27" s="515"/>
      <c r="AX27" s="561"/>
      <c r="AY27" s="515"/>
      <c r="AZ27" s="515"/>
      <c r="BA27" s="515"/>
      <c r="BB27" s="515"/>
      <c r="BC27" s="548"/>
      <c r="BD27" s="548"/>
      <c r="BE27" s="548"/>
      <c r="BF27" s="548"/>
      <c r="BG27" s="548"/>
      <c r="BH27" s="548"/>
      <c r="BI27" s="548"/>
      <c r="BJ27" s="548"/>
    </row>
    <row r="28" spans="1:71" ht="13.5" customHeight="1" x14ac:dyDescent="0.15">
      <c r="A28" s="517"/>
      <c r="B28" s="556"/>
      <c r="C28" s="515" t="s">
        <v>253</v>
      </c>
      <c r="D28" s="515"/>
      <c r="E28" s="515"/>
      <c r="F28" s="515"/>
      <c r="G28" s="515"/>
      <c r="H28" s="515"/>
      <c r="I28" s="515"/>
      <c r="J28" s="515"/>
      <c r="K28" s="515"/>
      <c r="L28" s="515"/>
      <c r="M28" s="515"/>
      <c r="N28" s="515"/>
      <c r="O28" s="515"/>
      <c r="P28" s="515"/>
      <c r="Q28" s="515"/>
      <c r="R28" s="559"/>
      <c r="S28" s="559"/>
      <c r="T28" s="523"/>
      <c r="U28" s="523"/>
      <c r="V28" s="523"/>
      <c r="W28" s="523"/>
      <c r="X28" s="523"/>
      <c r="Y28" s="523"/>
      <c r="Z28" s="523"/>
      <c r="AA28" s="523"/>
      <c r="AB28" s="584"/>
      <c r="AC28" s="523"/>
      <c r="AD28" s="523"/>
      <c r="AE28" s="523"/>
      <c r="AF28" s="523"/>
      <c r="AG28" s="515"/>
      <c r="AH28" s="515"/>
      <c r="AI28" s="515"/>
      <c r="AJ28" s="515"/>
      <c r="AK28" s="515"/>
      <c r="AL28" s="515"/>
      <c r="AM28" s="515"/>
      <c r="AN28" s="515"/>
      <c r="AO28" s="515"/>
      <c r="AP28" s="515"/>
      <c r="AQ28" s="515"/>
      <c r="AR28" s="515"/>
      <c r="AS28" s="515"/>
      <c r="AT28" s="515"/>
      <c r="AU28" s="515"/>
      <c r="AV28" s="515"/>
      <c r="AW28" s="515"/>
      <c r="AX28" s="561"/>
      <c r="AY28" s="515"/>
      <c r="AZ28" s="515"/>
      <c r="BA28" s="515"/>
      <c r="BB28" s="515"/>
      <c r="BC28" s="548"/>
      <c r="BD28" s="548"/>
      <c r="BE28" s="548"/>
      <c r="BF28" s="548"/>
      <c r="BG28" s="548"/>
      <c r="BH28" s="548"/>
      <c r="BI28" s="548"/>
      <c r="BJ28" s="548"/>
    </row>
    <row r="29" spans="1:71" ht="13.5" customHeight="1" x14ac:dyDescent="0.15">
      <c r="A29" s="517"/>
      <c r="B29" s="556"/>
      <c r="C29" s="515" t="s">
        <v>254</v>
      </c>
      <c r="D29" s="515"/>
      <c r="E29" s="515"/>
      <c r="F29" s="515"/>
      <c r="G29" s="515"/>
      <c r="H29" s="515"/>
      <c r="I29" s="515"/>
      <c r="J29" s="515"/>
      <c r="K29" s="515"/>
      <c r="L29" s="515"/>
      <c r="M29" s="515"/>
      <c r="N29" s="515"/>
      <c r="O29" s="515"/>
      <c r="P29" s="515"/>
      <c r="Q29" s="515"/>
      <c r="R29" s="559"/>
      <c r="S29" s="559"/>
      <c r="T29" s="523"/>
      <c r="U29" s="523"/>
      <c r="V29" s="523"/>
      <c r="W29" s="523"/>
      <c r="X29" s="523"/>
      <c r="Y29" s="523"/>
      <c r="Z29" s="523"/>
      <c r="AA29" s="523"/>
      <c r="AB29" s="523"/>
      <c r="AC29" s="523"/>
      <c r="AD29" s="523"/>
      <c r="AE29" s="523"/>
      <c r="AF29" s="523"/>
      <c r="AG29" s="515"/>
      <c r="AH29" s="515"/>
      <c r="AI29" s="515"/>
      <c r="AJ29" s="515"/>
      <c r="AK29" s="515"/>
      <c r="AL29" s="515"/>
      <c r="AM29" s="515"/>
      <c r="AN29" s="515"/>
      <c r="AO29" s="515"/>
      <c r="AP29" s="515"/>
      <c r="AQ29" s="515"/>
      <c r="AR29" s="515"/>
      <c r="AS29" s="515"/>
      <c r="AT29" s="515"/>
      <c r="AU29" s="515"/>
      <c r="AV29" s="515"/>
      <c r="AW29" s="515"/>
      <c r="AX29" s="561"/>
      <c r="AY29" s="515"/>
      <c r="AZ29" s="515"/>
      <c r="BA29" s="515"/>
      <c r="BB29" s="515"/>
      <c r="BC29" s="548"/>
      <c r="BD29" s="548"/>
      <c r="BE29" s="548"/>
      <c r="BF29" s="548"/>
      <c r="BG29" s="548"/>
      <c r="BH29" s="548"/>
      <c r="BI29" s="548"/>
      <c r="BJ29" s="548"/>
    </row>
    <row r="30" spans="1:71" customFormat="1" x14ac:dyDescent="0.15">
      <c r="A30" s="517"/>
      <c r="B30" s="556"/>
      <c r="C30" s="515" t="s">
        <v>255</v>
      </c>
      <c r="D30" s="515"/>
      <c r="E30" s="515"/>
      <c r="F30" s="515"/>
      <c r="G30" s="515"/>
      <c r="H30" s="515"/>
      <c r="I30" s="515"/>
      <c r="J30" s="515"/>
      <c r="K30" s="515"/>
      <c r="L30" s="515"/>
      <c r="M30" s="515"/>
      <c r="N30" s="515"/>
      <c r="O30" s="515"/>
      <c r="P30" s="515"/>
      <c r="Q30" s="515"/>
      <c r="R30" s="559"/>
      <c r="S30" s="559"/>
      <c r="T30" s="523"/>
      <c r="U30" s="523"/>
      <c r="V30" s="523"/>
      <c r="W30" s="523"/>
      <c r="X30" s="523"/>
      <c r="Y30" s="523"/>
      <c r="Z30" s="523"/>
      <c r="AA30" s="523"/>
      <c r="AB30" s="523"/>
      <c r="AC30" s="523"/>
      <c r="AD30" s="523"/>
      <c r="AE30" s="523"/>
      <c r="AF30" s="523"/>
      <c r="AG30" s="515"/>
      <c r="AH30" s="515"/>
      <c r="AI30" s="515"/>
      <c r="AJ30" s="515"/>
      <c r="AK30" s="515"/>
      <c r="AL30" s="515"/>
      <c r="AM30" s="515"/>
      <c r="AN30" s="515"/>
      <c r="AO30" s="515"/>
      <c r="AP30" s="515"/>
      <c r="AQ30" s="515"/>
      <c r="AR30" s="515"/>
      <c r="AS30" s="515"/>
      <c r="AT30" s="515"/>
      <c r="AU30" s="515"/>
      <c r="AV30" s="515"/>
      <c r="AW30" s="515"/>
      <c r="AX30" s="561"/>
      <c r="AY30" s="515"/>
      <c r="AZ30" s="515"/>
      <c r="BA30" s="515"/>
      <c r="BB30" s="515"/>
      <c r="BC30" s="548"/>
      <c r="BD30" s="548"/>
      <c r="BE30" s="548"/>
      <c r="BF30" s="548"/>
      <c r="BG30" s="548"/>
      <c r="BH30" s="548"/>
      <c r="BI30" s="548"/>
      <c r="BJ30" s="548"/>
    </row>
    <row r="31" spans="1:71" customFormat="1" x14ac:dyDescent="0.15">
      <c r="A31" s="517"/>
      <c r="B31" s="556"/>
      <c r="C31" s="585"/>
      <c r="D31" s="585"/>
      <c r="E31" s="585"/>
      <c r="F31" s="585"/>
      <c r="G31" s="585"/>
      <c r="H31" s="585"/>
      <c r="I31" s="585"/>
      <c r="J31" s="585"/>
      <c r="K31" s="585"/>
      <c r="L31" s="585"/>
      <c r="M31" s="585"/>
      <c r="N31" s="585"/>
      <c r="O31" s="585"/>
      <c r="P31" s="585"/>
      <c r="Q31" s="585"/>
      <c r="R31" s="559"/>
      <c r="S31" s="559"/>
      <c r="T31" s="523"/>
      <c r="U31" s="523"/>
      <c r="V31" s="523"/>
      <c r="W31" s="523"/>
      <c r="X31" s="523"/>
      <c r="Y31" s="523"/>
      <c r="Z31" s="523"/>
      <c r="AA31" s="523"/>
      <c r="AB31" s="523"/>
      <c r="AC31" s="523"/>
      <c r="AD31" s="523"/>
      <c r="AE31" s="523"/>
      <c r="AF31" s="523"/>
      <c r="AG31" s="515"/>
      <c r="AH31" s="515"/>
      <c r="AI31" s="515"/>
      <c r="AJ31" s="515"/>
      <c r="AK31" s="515"/>
      <c r="AL31" s="515"/>
      <c r="AM31" s="515"/>
      <c r="AN31" s="515"/>
      <c r="AO31" s="515"/>
      <c r="AP31" s="515"/>
      <c r="AQ31" s="515"/>
      <c r="AR31" s="515"/>
      <c r="AS31" s="515"/>
      <c r="AT31" s="515"/>
      <c r="AU31" s="515"/>
      <c r="AV31" s="515"/>
      <c r="AW31" s="515"/>
      <c r="AX31" s="561"/>
      <c r="AY31" s="515"/>
      <c r="AZ31" s="515"/>
      <c r="BA31" s="515"/>
      <c r="BB31" s="515"/>
      <c r="BC31" s="548"/>
      <c r="BD31" s="548"/>
      <c r="BE31" s="548"/>
      <c r="BF31" s="548"/>
      <c r="BG31" s="548"/>
      <c r="BH31" s="548"/>
      <c r="BI31" s="548"/>
      <c r="BJ31" s="548"/>
    </row>
    <row r="32" spans="1:71" ht="15" customHeight="1" x14ac:dyDescent="0.15">
      <c r="A32" s="517"/>
      <c r="B32" s="556" t="s">
        <v>256</v>
      </c>
      <c r="C32" s="515"/>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61"/>
      <c r="AY32" s="515"/>
      <c r="AZ32" s="515"/>
      <c r="BA32" s="515"/>
      <c r="BB32" s="515"/>
      <c r="BC32" s="548"/>
      <c r="BD32" s="548"/>
      <c r="BE32" s="548"/>
      <c r="BF32" s="548"/>
      <c r="BG32" s="548"/>
      <c r="BH32" s="548"/>
      <c r="BI32" s="548"/>
      <c r="BJ32" s="548"/>
    </row>
    <row r="33" spans="1:71" ht="22.5" customHeight="1" x14ac:dyDescent="0.15">
      <c r="A33" s="517"/>
      <c r="B33" s="556"/>
      <c r="C33" s="1172" t="s">
        <v>257</v>
      </c>
      <c r="D33" s="1172"/>
      <c r="E33" s="1172"/>
      <c r="F33" s="1172"/>
      <c r="G33" s="1172"/>
      <c r="H33" s="1172"/>
      <c r="I33" s="1172"/>
      <c r="J33" s="1172"/>
      <c r="K33" s="1172"/>
      <c r="L33" s="1172"/>
      <c r="M33" s="1172"/>
      <c r="N33" s="1172"/>
      <c r="O33" s="1187" t="str">
        <f>IF(入力シート!E167="","",入力シート!E167)</f>
        <v/>
      </c>
      <c r="P33" s="1188"/>
      <c r="Q33" s="1188"/>
      <c r="R33" s="1173" t="s">
        <v>135</v>
      </c>
      <c r="S33" s="1174"/>
      <c r="T33" s="586"/>
      <c r="U33" s="1170" t="str">
        <f>IF(入力シート!E166="","",入力シート!E166)</f>
        <v/>
      </c>
      <c r="V33" s="1170"/>
      <c r="W33" s="1170"/>
      <c r="X33" s="1170"/>
      <c r="Y33" s="1180" t="s">
        <v>258</v>
      </c>
      <c r="Z33" s="1180"/>
      <c r="AA33" s="1181"/>
      <c r="AB33" s="586"/>
      <c r="AC33" s="1171"/>
      <c r="AD33" s="1171"/>
      <c r="AE33" s="1171"/>
      <c r="AF33" s="1171"/>
      <c r="AG33" s="1180" t="s">
        <v>258</v>
      </c>
      <c r="AH33" s="1180"/>
      <c r="AI33" s="1181"/>
      <c r="AJ33" s="915"/>
      <c r="AK33" s="1166"/>
      <c r="AL33" s="1166"/>
      <c r="AM33" s="1166"/>
      <c r="AN33" s="1166"/>
      <c r="AO33" s="1176" t="s">
        <v>258</v>
      </c>
      <c r="AP33" s="1177"/>
      <c r="AQ33" s="1177"/>
      <c r="AR33" s="515"/>
      <c r="AS33" s="515"/>
      <c r="AT33" s="515"/>
      <c r="AU33" s="515"/>
      <c r="AV33" s="515"/>
      <c r="AW33" s="515"/>
      <c r="AX33" s="561"/>
      <c r="AY33" s="515"/>
      <c r="AZ33" s="515"/>
      <c r="BA33" s="515"/>
      <c r="BB33" s="515"/>
      <c r="BC33" s="515"/>
      <c r="BD33" s="515"/>
      <c r="BE33" s="515"/>
      <c r="BF33" s="515"/>
      <c r="BG33" s="515"/>
      <c r="BH33" s="515"/>
      <c r="BI33" s="515"/>
      <c r="BJ33" s="516"/>
      <c r="BQ33" s="504">
        <f>IF(様式１!N28="新規",0,2)</f>
        <v>2</v>
      </c>
      <c r="BR33" s="504">
        <f>IF(様式１!N28="新規",0,COUNTA(様式２!O33,様式２!U33))</f>
        <v>2</v>
      </c>
      <c r="BS33" s="504">
        <f>BQ33-BR33</f>
        <v>0</v>
      </c>
    </row>
    <row r="34" spans="1:71" ht="22.5" customHeight="1" x14ac:dyDescent="0.15">
      <c r="A34" s="517"/>
      <c r="B34" s="556"/>
      <c r="C34" s="562" t="s">
        <v>259</v>
      </c>
      <c r="D34" s="562"/>
      <c r="E34" s="562"/>
      <c r="F34" s="562"/>
      <c r="G34" s="587"/>
      <c r="H34" s="1114"/>
      <c r="I34" s="1114"/>
      <c r="J34" s="1114"/>
      <c r="K34" s="1114"/>
      <c r="L34" s="1114"/>
      <c r="M34" s="1114"/>
      <c r="N34" s="1115"/>
      <c r="O34" s="1189" t="str">
        <f>IF(入力シート!$E$70=1,入力シート!$E$76,IF(入力シート!$E$70=2,入力シート!$E$76+入力シート!$E$107,IF(入力シート!$E$70=3,入力シート!$E$76+入力シート!$E$107+入力シート!$E$138,"")))</f>
        <v/>
      </c>
      <c r="P34" s="1189"/>
      <c r="Q34" s="1190"/>
      <c r="R34" s="1114" t="s">
        <v>135</v>
      </c>
      <c r="S34" s="1186"/>
      <c r="T34" s="588"/>
      <c r="U34" s="190" t="s">
        <v>705</v>
      </c>
      <c r="V34" s="1184" t="str">
        <f>IF(AND(入力シート!E170="有",入力シート!H171=""),"",IF(AND(入力シート!E170="有",入力シート!H171&lt;&gt;""),MIN(入力シート!H168,入力シート!H171),IF(入力シート!H168=0,"",入力シート!H168)))</f>
        <v/>
      </c>
      <c r="W34" s="1184"/>
      <c r="X34" s="1184"/>
      <c r="Y34" s="1182" t="s">
        <v>633</v>
      </c>
      <c r="Z34" s="1182"/>
      <c r="AA34" s="1183"/>
      <c r="AB34" s="535"/>
      <c r="AC34" s="589" t="s">
        <v>155</v>
      </c>
      <c r="AD34" s="1185">
        <f>IF(AND(入力シート!E170="有",入力シート!H172=""),"",IF(AND(入力シート!E170="有",入力シート!H172&lt;&gt;""),MIN(入力シート!H169,入力シート!H172),IF(入力シート!H169="","",入力シート!H169)))</f>
        <v>0</v>
      </c>
      <c r="AE34" s="1185"/>
      <c r="AF34" s="1185"/>
      <c r="AG34" s="1182" t="s">
        <v>634</v>
      </c>
      <c r="AH34" s="1182"/>
      <c r="AI34" s="1183"/>
      <c r="AJ34" s="914"/>
      <c r="AK34" s="1133"/>
      <c r="AL34" s="1133"/>
      <c r="AM34" s="1133"/>
      <c r="AN34" s="1133"/>
      <c r="AO34" s="1167" t="s">
        <v>258</v>
      </c>
      <c r="AP34" s="1168"/>
      <c r="AQ34" s="1168"/>
      <c r="AR34" s="515"/>
      <c r="AS34" s="515"/>
      <c r="AT34" s="515"/>
      <c r="AU34" s="515"/>
      <c r="AV34" s="515"/>
      <c r="AW34" s="515"/>
      <c r="AX34" s="561"/>
      <c r="AY34" s="515"/>
      <c r="AZ34" s="515"/>
      <c r="BA34" s="515"/>
      <c r="BB34" s="515"/>
      <c r="BC34" s="515"/>
      <c r="BD34" s="515"/>
      <c r="BE34" s="515"/>
      <c r="BF34" s="515"/>
      <c r="BG34" s="515"/>
      <c r="BH34" s="515"/>
      <c r="BI34" s="515"/>
      <c r="BJ34" s="516"/>
    </row>
    <row r="35" spans="1:71" x14ac:dyDescent="0.15">
      <c r="A35" s="517"/>
      <c r="B35" s="556"/>
      <c r="C35" s="515" t="s">
        <v>260</v>
      </c>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61"/>
      <c r="AY35" s="515"/>
      <c r="AZ35" s="515"/>
      <c r="BA35" s="515"/>
      <c r="BB35" s="515"/>
      <c r="BC35" s="548"/>
      <c r="BD35" s="548"/>
      <c r="BE35" s="548"/>
      <c r="BF35" s="548"/>
      <c r="BG35" s="548"/>
      <c r="BH35" s="548"/>
      <c r="BI35" s="548"/>
      <c r="BJ35" s="548"/>
    </row>
    <row r="36" spans="1:71" x14ac:dyDescent="0.15">
      <c r="A36" s="517"/>
      <c r="B36" s="556"/>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61"/>
      <c r="AY36" s="515"/>
      <c r="AZ36" s="515"/>
      <c r="BA36" s="515"/>
      <c r="BB36" s="515"/>
      <c r="BC36" s="548"/>
      <c r="BD36" s="548"/>
      <c r="BE36" s="548"/>
      <c r="BF36" s="548"/>
      <c r="BG36" s="548"/>
      <c r="BH36" s="548"/>
      <c r="BI36" s="548"/>
      <c r="BJ36" s="548"/>
    </row>
    <row r="37" spans="1:71" ht="21.6" customHeight="1" x14ac:dyDescent="0.15">
      <c r="A37" s="517"/>
      <c r="B37" s="556" t="s">
        <v>261</v>
      </c>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61"/>
      <c r="AY37" s="515"/>
      <c r="AZ37" s="515"/>
      <c r="BA37" s="515"/>
      <c r="BB37" s="515"/>
      <c r="BC37" s="548"/>
      <c r="BD37" s="548"/>
      <c r="BE37" s="548"/>
      <c r="BF37" s="548"/>
      <c r="BG37" s="548"/>
      <c r="BH37" s="548"/>
      <c r="BI37" s="548"/>
      <c r="BJ37" s="548"/>
    </row>
    <row r="38" spans="1:71" ht="22.5" customHeight="1" x14ac:dyDescent="0.15">
      <c r="A38" s="517"/>
      <c r="B38" s="556"/>
      <c r="C38" s="1101" t="s">
        <v>257</v>
      </c>
      <c r="D38" s="1101"/>
      <c r="E38" s="1101"/>
      <c r="F38" s="1101"/>
      <c r="G38" s="1131" t="s">
        <v>262</v>
      </c>
      <c r="H38" s="1131"/>
      <c r="I38" s="1131"/>
      <c r="J38" s="1131"/>
      <c r="K38" s="1131"/>
      <c r="L38" s="1131"/>
      <c r="M38" s="1131"/>
      <c r="N38" s="1131"/>
      <c r="O38" s="1131"/>
      <c r="P38" s="1131"/>
      <c r="Q38" s="1131"/>
      <c r="R38" s="1131"/>
      <c r="S38" s="1131"/>
      <c r="T38" s="590"/>
      <c r="U38" s="1138" t="str">
        <f>IF(入力シート!E175="","",入力シート!E175)</f>
        <v/>
      </c>
      <c r="V38" s="1138"/>
      <c r="W38" s="1138"/>
      <c r="X38" s="1138"/>
      <c r="Y38" s="1155" t="s">
        <v>258</v>
      </c>
      <c r="Z38" s="1155"/>
      <c r="AA38" s="1156"/>
      <c r="AB38" s="912"/>
      <c r="AC38" s="1169"/>
      <c r="AD38" s="1169"/>
      <c r="AE38" s="1169"/>
      <c r="AF38" s="1169"/>
      <c r="AG38" s="1142" t="s">
        <v>258</v>
      </c>
      <c r="AH38" s="1142"/>
      <c r="AI38" s="1143"/>
      <c r="AJ38" s="912"/>
      <c r="AK38" s="1169"/>
      <c r="AL38" s="1169"/>
      <c r="AM38" s="1169"/>
      <c r="AN38" s="1169"/>
      <c r="AO38" s="1167" t="s">
        <v>258</v>
      </c>
      <c r="AP38" s="1168"/>
      <c r="AQ38" s="1168"/>
      <c r="AR38" s="515"/>
      <c r="AS38" s="515"/>
      <c r="AT38" s="515"/>
      <c r="AU38" s="515"/>
      <c r="AV38" s="515"/>
      <c r="AW38" s="515"/>
      <c r="AX38" s="561"/>
      <c r="AY38" s="515"/>
      <c r="AZ38" s="515"/>
      <c r="BA38" s="515"/>
      <c r="BB38" s="515"/>
      <c r="BC38" s="515"/>
      <c r="BD38" s="515"/>
      <c r="BE38" s="515"/>
      <c r="BF38" s="515"/>
      <c r="BG38" s="515"/>
      <c r="BH38" s="515"/>
      <c r="BI38" s="515"/>
      <c r="BJ38" s="548"/>
      <c r="BQ38" s="504">
        <f>IF(様式１!N28="新規",0,1)</f>
        <v>1</v>
      </c>
      <c r="BR38" s="504">
        <f>COUNTA(U38)</f>
        <v>1</v>
      </c>
      <c r="BS38" s="504">
        <f>BQ38-BR38</f>
        <v>0</v>
      </c>
    </row>
    <row r="39" spans="1:71" ht="22.5" customHeight="1" x14ac:dyDescent="0.15">
      <c r="A39" s="517"/>
      <c r="B39" s="556"/>
      <c r="C39" s="1101" t="s">
        <v>263</v>
      </c>
      <c r="D39" s="1101"/>
      <c r="E39" s="1101"/>
      <c r="F39" s="1101"/>
      <c r="G39" s="1131" t="s">
        <v>264</v>
      </c>
      <c r="H39" s="1131"/>
      <c r="I39" s="1131"/>
      <c r="J39" s="1131"/>
      <c r="K39" s="1131"/>
      <c r="L39" s="1131"/>
      <c r="M39" s="1131"/>
      <c r="N39" s="1131"/>
      <c r="O39" s="1131"/>
      <c r="P39" s="1131"/>
      <c r="Q39" s="1131"/>
      <c r="R39" s="1131"/>
      <c r="S39" s="1131"/>
      <c r="T39" s="590"/>
      <c r="U39" s="1138">
        <f>IF(入力シート!E176="","",入力シート!E176)</f>
        <v>0</v>
      </c>
      <c r="V39" s="1138"/>
      <c r="W39" s="1138"/>
      <c r="X39" s="1138"/>
      <c r="Y39" s="1134" t="s">
        <v>258</v>
      </c>
      <c r="Z39" s="1134"/>
      <c r="AA39" s="1135"/>
      <c r="AB39" s="913"/>
      <c r="AC39" s="1132"/>
      <c r="AD39" s="1132"/>
      <c r="AE39" s="1132"/>
      <c r="AF39" s="1132"/>
      <c r="AG39" s="1142" t="s">
        <v>258</v>
      </c>
      <c r="AH39" s="1142"/>
      <c r="AI39" s="1143"/>
      <c r="AJ39" s="913"/>
      <c r="AK39" s="1132"/>
      <c r="AL39" s="1132"/>
      <c r="AM39" s="1132"/>
      <c r="AN39" s="1132"/>
      <c r="AO39" s="1167" t="s">
        <v>258</v>
      </c>
      <c r="AP39" s="1168"/>
      <c r="AQ39" s="1168"/>
      <c r="AR39" s="515"/>
      <c r="AS39" s="515"/>
      <c r="AT39" s="515"/>
      <c r="AU39" s="515"/>
      <c r="AV39" s="515"/>
      <c r="AW39" s="515"/>
      <c r="AX39" s="561"/>
      <c r="AY39" s="515"/>
      <c r="AZ39" s="515"/>
      <c r="BA39" s="515"/>
      <c r="BB39" s="515"/>
      <c r="BC39" s="515"/>
      <c r="BD39" s="515"/>
      <c r="BE39" s="515"/>
      <c r="BF39" s="515"/>
      <c r="BG39" s="515"/>
      <c r="BH39" s="515"/>
      <c r="BI39" s="515"/>
      <c r="BJ39" s="548"/>
    </row>
    <row r="40" spans="1:71" ht="22.5" customHeight="1" x14ac:dyDescent="0.15">
      <c r="A40" s="517"/>
      <c r="B40" s="556"/>
      <c r="C40" s="1101"/>
      <c r="D40" s="1101"/>
      <c r="E40" s="1101"/>
      <c r="F40" s="1101"/>
      <c r="G40" s="1131" t="s">
        <v>265</v>
      </c>
      <c r="H40" s="1131"/>
      <c r="I40" s="1131"/>
      <c r="J40" s="1131"/>
      <c r="K40" s="1131"/>
      <c r="L40" s="1131"/>
      <c r="M40" s="1131"/>
      <c r="N40" s="1131"/>
      <c r="O40" s="1131"/>
      <c r="P40" s="1131"/>
      <c r="Q40" s="1131"/>
      <c r="R40" s="1131"/>
      <c r="S40" s="1131"/>
      <c r="T40" s="592"/>
      <c r="U40" s="1138">
        <f>IF(入力シート!E177="","",入力シート!E177)</f>
        <v>0</v>
      </c>
      <c r="V40" s="1138"/>
      <c r="W40" s="1138"/>
      <c r="X40" s="1138"/>
      <c r="Y40" s="1134" t="s">
        <v>258</v>
      </c>
      <c r="Z40" s="1134"/>
      <c r="AA40" s="1135"/>
      <c r="AB40" s="914"/>
      <c r="AC40" s="1133"/>
      <c r="AD40" s="1133"/>
      <c r="AE40" s="1133"/>
      <c r="AF40" s="1133"/>
      <c r="AG40" s="1136" t="s">
        <v>258</v>
      </c>
      <c r="AH40" s="1136"/>
      <c r="AI40" s="1137"/>
      <c r="AJ40" s="914"/>
      <c r="AK40" s="1133"/>
      <c r="AL40" s="1133"/>
      <c r="AM40" s="1133"/>
      <c r="AN40" s="1133"/>
      <c r="AO40" s="1167" t="s">
        <v>258</v>
      </c>
      <c r="AP40" s="1168"/>
      <c r="AQ40" s="1168"/>
      <c r="AR40" s="515"/>
      <c r="AS40" s="515"/>
      <c r="AT40" s="515"/>
      <c r="AU40" s="515"/>
      <c r="AV40" s="515"/>
      <c r="AW40" s="515"/>
      <c r="AX40" s="561"/>
      <c r="AY40" s="515"/>
      <c r="AZ40" s="515"/>
      <c r="BA40" s="515"/>
      <c r="BB40" s="515"/>
      <c r="BC40" s="515"/>
      <c r="BD40" s="515"/>
      <c r="BE40" s="515"/>
      <c r="BF40" s="515"/>
      <c r="BG40" s="515"/>
      <c r="BH40" s="515"/>
      <c r="BI40" s="515"/>
      <c r="BJ40" s="548"/>
    </row>
    <row r="41" spans="1:71" s="597" customFormat="1" ht="15" customHeight="1" x14ac:dyDescent="0.15">
      <c r="A41" s="593"/>
      <c r="B41" s="556"/>
      <c r="C41" s="515" t="s">
        <v>266</v>
      </c>
      <c r="D41" s="515"/>
      <c r="E41" s="515"/>
      <c r="F41" s="515"/>
      <c r="G41" s="515"/>
      <c r="H41" s="515"/>
      <c r="I41" s="515"/>
      <c r="J41" s="515"/>
      <c r="K41" s="515"/>
      <c r="L41" s="515"/>
      <c r="M41" s="515"/>
      <c r="N41" s="515"/>
      <c r="O41" s="515"/>
      <c r="P41" s="515"/>
      <c r="Q41" s="515"/>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4"/>
      <c r="AQ41" s="594"/>
      <c r="AR41" s="594"/>
      <c r="AS41" s="594"/>
      <c r="AT41" s="594"/>
      <c r="AU41" s="594"/>
      <c r="AV41" s="594"/>
      <c r="AW41" s="594"/>
      <c r="AX41" s="595"/>
      <c r="AY41" s="594"/>
      <c r="AZ41" s="594"/>
      <c r="BA41" s="594"/>
      <c r="BB41" s="594"/>
      <c r="BC41" s="596"/>
      <c r="BD41" s="596"/>
      <c r="BE41" s="596"/>
      <c r="BF41" s="596"/>
      <c r="BG41" s="596"/>
      <c r="BH41" s="596"/>
      <c r="BI41" s="596"/>
      <c r="BJ41" s="596"/>
    </row>
    <row r="42" spans="1:71" ht="15" customHeight="1" x14ac:dyDescent="0.15">
      <c r="A42" s="517"/>
      <c r="B42" s="556"/>
      <c r="C42" s="515" t="s">
        <v>267</v>
      </c>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t="s">
        <v>268</v>
      </c>
      <c r="AK42" s="515"/>
      <c r="AL42" s="515"/>
      <c r="AM42" s="532"/>
      <c r="AN42" s="515"/>
      <c r="AO42" s="515"/>
      <c r="AP42" s="515"/>
      <c r="AQ42" s="515"/>
      <c r="AR42" s="515"/>
      <c r="AS42" s="515"/>
      <c r="AT42" s="515"/>
      <c r="AU42" s="515"/>
      <c r="AV42" s="515"/>
      <c r="AW42" s="515"/>
      <c r="AX42" s="561"/>
      <c r="AY42" s="515"/>
      <c r="AZ42" s="515"/>
      <c r="BA42" s="515"/>
      <c r="BB42" s="515"/>
      <c r="BC42" s="548"/>
      <c r="BD42" s="548"/>
      <c r="BE42" s="548"/>
      <c r="BF42" s="548"/>
      <c r="BG42" s="548"/>
      <c r="BH42" s="548"/>
      <c r="BI42" s="548"/>
      <c r="BJ42" s="548"/>
    </row>
    <row r="43" spans="1:71" ht="12.75" customHeight="1" x14ac:dyDescent="0.15">
      <c r="A43" s="517"/>
      <c r="B43" s="556"/>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191"/>
      <c r="AS43" s="515"/>
      <c r="AT43" s="515"/>
      <c r="AU43" s="515"/>
      <c r="AV43" s="515"/>
      <c r="AW43" s="515"/>
      <c r="AX43" s="561"/>
      <c r="AY43" s="515"/>
      <c r="AZ43" s="515"/>
      <c r="BA43" s="515"/>
      <c r="BB43" s="515"/>
      <c r="BC43" s="548"/>
      <c r="BD43" s="548"/>
      <c r="BE43" s="548"/>
      <c r="BF43" s="548"/>
      <c r="BG43" s="548"/>
      <c r="BH43" s="548"/>
      <c r="BI43" s="548"/>
      <c r="BJ43" s="548"/>
    </row>
    <row r="44" spans="1:71" customFormat="1" ht="15.75" customHeight="1" x14ac:dyDescent="0.15">
      <c r="A44" s="517"/>
      <c r="B44" s="556" t="s">
        <v>269</v>
      </c>
      <c r="C44" s="515"/>
      <c r="D44" s="515"/>
      <c r="E44" s="515"/>
      <c r="F44" s="515"/>
      <c r="G44" s="515"/>
      <c r="H44" s="515"/>
      <c r="I44" s="515"/>
      <c r="J44" s="515"/>
      <c r="K44" s="515"/>
      <c r="L44" s="515"/>
      <c r="M44" s="515"/>
      <c r="N44" s="515"/>
      <c r="O44" s="515"/>
      <c r="P44" s="515"/>
      <c r="Q44" s="515"/>
      <c r="R44" s="515"/>
      <c r="S44" s="515"/>
      <c r="T44" s="515"/>
      <c r="U44" s="515"/>
      <c r="V44" s="515"/>
      <c r="W44" s="515"/>
      <c r="X44" s="515"/>
      <c r="Y44" s="515"/>
      <c r="Z44" s="515"/>
      <c r="AA44" s="515"/>
      <c r="AB44" s="515"/>
      <c r="AC44" s="515"/>
      <c r="AD44" s="515"/>
      <c r="AE44" s="515"/>
      <c r="AF44" s="515"/>
      <c r="AG44" s="515"/>
      <c r="AH44" s="515"/>
      <c r="AI44" s="515"/>
      <c r="AJ44" s="515"/>
      <c r="AK44" s="515"/>
      <c r="AL44" s="515"/>
      <c r="AM44" s="515"/>
      <c r="AN44" s="515"/>
      <c r="AO44" s="515"/>
      <c r="AP44" s="515"/>
      <c r="AQ44" s="515"/>
      <c r="AR44" s="515"/>
      <c r="AS44" s="515"/>
      <c r="AT44" s="515"/>
      <c r="AU44" s="515"/>
      <c r="AV44" s="515"/>
      <c r="AW44" s="515"/>
      <c r="AX44" s="561"/>
      <c r="AY44" s="515"/>
      <c r="AZ44" s="515"/>
      <c r="BA44" s="515"/>
      <c r="BB44" s="515"/>
      <c r="BC44" s="548"/>
      <c r="BD44" s="548"/>
      <c r="BE44" s="548"/>
      <c r="BF44" s="548"/>
      <c r="BG44" s="548"/>
      <c r="BH44" s="548"/>
      <c r="BI44" s="548"/>
      <c r="BJ44" s="548"/>
    </row>
    <row r="45" spans="1:71" customFormat="1" ht="22.5" customHeight="1" x14ac:dyDescent="0.15">
      <c r="A45" s="517"/>
      <c r="B45" s="556"/>
      <c r="C45" s="1154" t="s">
        <v>264</v>
      </c>
      <c r="D45" s="1155"/>
      <c r="E45" s="1155"/>
      <c r="F45" s="1155"/>
      <c r="G45" s="1155"/>
      <c r="H45" s="1155"/>
      <c r="I45" s="1155"/>
      <c r="J45" s="1155"/>
      <c r="K45" s="1155"/>
      <c r="L45" s="1155"/>
      <c r="M45" s="1155"/>
      <c r="N45" s="1155"/>
      <c r="O45" s="1155"/>
      <c r="P45" s="1155"/>
      <c r="Q45" s="1155"/>
      <c r="R45" s="1155"/>
      <c r="S45" s="1156"/>
      <c r="T45" s="590"/>
      <c r="U45" s="1150" t="str">
        <f>IF(入力シート!E173="","",入力シート!E173)</f>
        <v/>
      </c>
      <c r="V45" s="1150"/>
      <c r="W45" s="1150"/>
      <c r="X45" s="1150"/>
      <c r="Y45" s="1145" t="s">
        <v>270</v>
      </c>
      <c r="Z45" s="1145"/>
      <c r="AA45" s="1146"/>
      <c r="AB45" s="1147" t="s">
        <v>271</v>
      </c>
      <c r="AC45" s="1104"/>
      <c r="AD45" s="1104"/>
      <c r="AE45" s="1104"/>
      <c r="AF45" s="1104"/>
      <c r="AG45" s="1165"/>
      <c r="AH45" s="1165"/>
      <c r="AI45" s="1165"/>
      <c r="AJ45" s="1135" t="s">
        <v>272</v>
      </c>
      <c r="AK45" s="1131"/>
      <c r="AL45" s="1131"/>
      <c r="AM45" s="1131"/>
      <c r="AN45" s="1131"/>
      <c r="AO45" s="515"/>
      <c r="AP45" s="515"/>
      <c r="AQ45" s="515"/>
      <c r="AR45" s="515"/>
      <c r="AS45" s="515"/>
      <c r="AT45" s="515"/>
      <c r="AU45" s="515"/>
      <c r="AV45" s="515"/>
      <c r="AW45" s="515"/>
      <c r="AX45" s="561"/>
      <c r="AY45" s="515"/>
      <c r="AZ45" s="515"/>
      <c r="BA45" s="515"/>
      <c r="BB45" s="515"/>
      <c r="BC45" s="548"/>
      <c r="BD45" s="548"/>
      <c r="BE45" s="548"/>
      <c r="BF45" s="548"/>
      <c r="BG45" s="548"/>
      <c r="BH45" s="548"/>
      <c r="BI45" s="548"/>
      <c r="BJ45" s="548"/>
      <c r="BQ45">
        <v>1</v>
      </c>
      <c r="BR45">
        <f>COUNTA(U45)</f>
        <v>1</v>
      </c>
      <c r="BS45">
        <f>BQ45-BR45</f>
        <v>0</v>
      </c>
    </row>
    <row r="46" spans="1:71" customFormat="1" ht="22.5" customHeight="1" x14ac:dyDescent="0.15">
      <c r="A46" s="517"/>
      <c r="B46" s="556"/>
      <c r="C46" s="1157" t="s">
        <v>273</v>
      </c>
      <c r="D46" s="1158"/>
      <c r="E46" s="1158"/>
      <c r="F46" s="1158"/>
      <c r="G46" s="1158"/>
      <c r="H46" s="1158"/>
      <c r="I46" s="1158"/>
      <c r="J46" s="1158"/>
      <c r="K46" s="1158"/>
      <c r="L46" s="1158"/>
      <c r="M46" s="1158"/>
      <c r="N46" s="1158"/>
      <c r="O46" s="1158"/>
      <c r="P46" s="1158"/>
      <c r="Q46" s="1158"/>
      <c r="R46" s="1158"/>
      <c r="S46" s="1159"/>
      <c r="T46" s="598"/>
      <c r="U46" s="1151" t="str">
        <f>IF(入力シート!E174="","",入力シート!E174)</f>
        <v/>
      </c>
      <c r="V46" s="1151"/>
      <c r="W46" s="1151"/>
      <c r="X46" s="1151"/>
      <c r="Y46" s="1145" t="s">
        <v>130</v>
      </c>
      <c r="Z46" s="1145"/>
      <c r="AA46" s="1146"/>
      <c r="AB46" s="1148" t="s">
        <v>271</v>
      </c>
      <c r="AC46" s="1149"/>
      <c r="AD46" s="1149"/>
      <c r="AE46" s="1149"/>
      <c r="AF46" s="1149"/>
      <c r="AG46" s="1139"/>
      <c r="AH46" s="1139"/>
      <c r="AI46" s="1139"/>
      <c r="AJ46" s="1135" t="s">
        <v>272</v>
      </c>
      <c r="AK46" s="1131"/>
      <c r="AL46" s="1131"/>
      <c r="AM46" s="1131"/>
      <c r="AN46" s="1131"/>
      <c r="AO46" s="515"/>
      <c r="AP46" s="515"/>
      <c r="AQ46" s="515"/>
      <c r="AR46" s="515"/>
      <c r="AS46" s="515"/>
      <c r="AT46" s="515"/>
      <c r="AU46" s="515"/>
      <c r="AV46" s="515"/>
      <c r="AW46" s="515"/>
      <c r="AX46" s="561"/>
      <c r="AY46" s="515"/>
      <c r="AZ46" s="515"/>
      <c r="BA46" s="515"/>
      <c r="BB46" s="515"/>
      <c r="BC46" s="548"/>
      <c r="BD46" s="548"/>
      <c r="BE46" s="548"/>
      <c r="BF46" s="548"/>
      <c r="BG46" s="548"/>
      <c r="BH46" s="548"/>
      <c r="BI46" s="548"/>
      <c r="BJ46" s="548"/>
      <c r="BQ46">
        <v>1</v>
      </c>
      <c r="BR46">
        <f>COUNTA(U46)</f>
        <v>1</v>
      </c>
      <c r="BS46">
        <f>BQ46-BR46</f>
        <v>0</v>
      </c>
    </row>
    <row r="47" spans="1:71" ht="15" customHeight="1" x14ac:dyDescent="0.15">
      <c r="A47" s="517"/>
      <c r="B47" s="556"/>
      <c r="C47" s="515" t="s">
        <v>274</v>
      </c>
      <c r="D47" s="515"/>
      <c r="E47" s="515"/>
      <c r="F47" s="515"/>
      <c r="G47" s="515"/>
      <c r="H47" s="515"/>
      <c r="I47" s="515"/>
      <c r="J47" s="515"/>
      <c r="K47" s="515"/>
      <c r="L47" s="515"/>
      <c r="M47" s="515"/>
      <c r="N47" s="515"/>
      <c r="O47" s="515"/>
      <c r="P47" s="515"/>
      <c r="Q47" s="515"/>
      <c r="R47" s="515"/>
      <c r="S47" s="515"/>
      <c r="T47" s="515"/>
      <c r="U47" s="515"/>
      <c r="V47" s="515"/>
      <c r="W47" s="515"/>
      <c r="X47" s="515"/>
      <c r="Y47" s="515"/>
      <c r="Z47" s="515"/>
      <c r="AA47" s="515"/>
      <c r="AB47" s="515"/>
      <c r="AC47" s="515"/>
      <c r="AD47" s="515"/>
      <c r="AE47" s="515"/>
      <c r="AF47" s="515"/>
      <c r="AG47" s="515"/>
      <c r="AH47" s="515"/>
      <c r="AI47" s="515"/>
      <c r="AJ47" s="515"/>
      <c r="AK47" s="515"/>
      <c r="AL47" s="515"/>
      <c r="AM47" s="515"/>
      <c r="AN47" s="515"/>
      <c r="AO47" s="515"/>
      <c r="AP47" s="515"/>
      <c r="AQ47" s="515"/>
      <c r="AR47" s="515"/>
      <c r="AS47" s="515"/>
      <c r="AT47" s="515"/>
      <c r="AU47" s="515"/>
      <c r="AV47" s="515"/>
      <c r="AW47" s="515"/>
      <c r="AX47" s="561"/>
      <c r="AY47" s="515"/>
      <c r="AZ47" s="515"/>
      <c r="BA47" s="515"/>
      <c r="BB47" s="515"/>
      <c r="BC47" s="548"/>
      <c r="BD47" s="548"/>
      <c r="BE47" s="548"/>
      <c r="BF47" s="548"/>
      <c r="BG47" s="548"/>
      <c r="BH47" s="548"/>
      <c r="BI47" s="548"/>
      <c r="BJ47" s="548"/>
    </row>
    <row r="48" spans="1:71" customFormat="1" x14ac:dyDescent="0.15">
      <c r="A48" s="517"/>
      <c r="B48" s="556"/>
      <c r="C48" s="532"/>
      <c r="D48" s="532"/>
      <c r="E48" s="532"/>
      <c r="F48" s="532"/>
      <c r="G48" s="532"/>
      <c r="H48" s="532"/>
      <c r="I48" s="532"/>
      <c r="J48" s="532"/>
      <c r="K48" s="532"/>
      <c r="L48" s="532"/>
      <c r="M48" s="532"/>
      <c r="N48" s="532"/>
      <c r="O48" s="532"/>
      <c r="P48" s="532"/>
      <c r="Q48" s="532"/>
      <c r="R48" s="515"/>
      <c r="S48" s="515"/>
      <c r="T48" s="515"/>
      <c r="U48" s="515"/>
      <c r="V48" s="515"/>
      <c r="W48" s="515"/>
      <c r="X48" s="515"/>
      <c r="Y48" s="515"/>
      <c r="Z48" s="515"/>
      <c r="AA48" s="515"/>
      <c r="AB48" s="532"/>
      <c r="AC48" s="532"/>
      <c r="AD48" s="532"/>
      <c r="AE48" s="532"/>
      <c r="AF48" s="532"/>
      <c r="AG48" s="515"/>
      <c r="AH48" s="515"/>
      <c r="AI48" s="515"/>
      <c r="AJ48" s="515"/>
      <c r="AK48" s="515"/>
      <c r="AL48" s="515"/>
      <c r="AM48" s="515"/>
      <c r="AN48" s="515"/>
      <c r="AO48" s="515"/>
      <c r="AP48" s="515"/>
      <c r="AQ48" s="515"/>
      <c r="AR48" s="515"/>
      <c r="AS48" s="515"/>
      <c r="AT48" s="515"/>
      <c r="AU48" s="515"/>
      <c r="AV48" s="515"/>
      <c r="AW48" s="515"/>
      <c r="AX48" s="561"/>
      <c r="AY48" s="515"/>
      <c r="AZ48" s="515"/>
      <c r="BA48" s="515"/>
      <c r="BB48" s="515"/>
      <c r="BC48" s="548"/>
      <c r="BD48" s="548"/>
      <c r="BE48" s="548"/>
      <c r="BF48" s="548"/>
      <c r="BG48" s="548"/>
      <c r="BH48" s="548"/>
      <c r="BI48" s="548"/>
      <c r="BJ48" s="548"/>
      <c r="BL48" s="544"/>
    </row>
    <row r="49" spans="1:71" ht="11.25" customHeight="1" x14ac:dyDescent="0.15">
      <c r="A49" s="517"/>
      <c r="B49" s="556" t="s">
        <v>275</v>
      </c>
      <c r="C49" s="515"/>
      <c r="D49" s="515"/>
      <c r="E49" s="515"/>
      <c r="F49" s="515"/>
      <c r="G49" s="515"/>
      <c r="H49" s="515"/>
      <c r="I49" s="515"/>
      <c r="J49" s="515"/>
      <c r="K49" s="515"/>
      <c r="L49" s="515"/>
      <c r="M49" s="515"/>
      <c r="N49" s="515"/>
      <c r="O49" s="515"/>
      <c r="P49" s="515"/>
      <c r="Q49" s="515"/>
      <c r="R49" s="515"/>
      <c r="S49" s="515"/>
      <c r="T49" s="515"/>
      <c r="U49" s="515"/>
      <c r="V49" s="515"/>
      <c r="W49" s="515"/>
      <c r="X49" s="515"/>
      <c r="Y49" s="515"/>
      <c r="Z49" s="515"/>
      <c r="AA49" s="515"/>
      <c r="AB49" s="515"/>
      <c r="AC49" s="515"/>
      <c r="AD49" s="515"/>
      <c r="AE49" s="515"/>
      <c r="AF49" s="515"/>
      <c r="AG49" s="515"/>
      <c r="AH49" s="515"/>
      <c r="AI49" s="515"/>
      <c r="AJ49" s="515"/>
      <c r="AK49" s="515"/>
      <c r="AL49" s="515"/>
      <c r="AM49" s="515"/>
      <c r="AN49" s="515"/>
      <c r="AO49" s="515"/>
      <c r="AP49" s="515"/>
      <c r="AQ49" s="515"/>
      <c r="AR49" s="515"/>
      <c r="AS49" s="515"/>
      <c r="AT49" s="515"/>
      <c r="AU49" s="515"/>
      <c r="AV49" s="515"/>
      <c r="AW49" s="515"/>
      <c r="AX49" s="561"/>
      <c r="AY49" s="515"/>
      <c r="AZ49" s="515"/>
      <c r="BA49" s="515"/>
      <c r="BB49" s="515"/>
      <c r="BC49" s="548"/>
      <c r="BD49" s="548"/>
      <c r="BE49" s="548"/>
      <c r="BF49" s="548"/>
      <c r="BG49" s="548"/>
      <c r="BH49" s="548"/>
      <c r="BI49" s="548"/>
      <c r="BJ49" s="548"/>
      <c r="BL49" s="544"/>
    </row>
    <row r="50" spans="1:71" ht="11.25" customHeight="1" x14ac:dyDescent="0.15">
      <c r="A50" s="517"/>
      <c r="B50" s="556"/>
      <c r="C50" s="515" t="s">
        <v>276</v>
      </c>
      <c r="D50" s="515"/>
      <c r="E50" s="515"/>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c r="AE50" s="515"/>
      <c r="AF50" s="515"/>
      <c r="AG50" s="515"/>
      <c r="AH50" s="515"/>
      <c r="AI50" s="515"/>
      <c r="AJ50" s="515"/>
      <c r="AK50" s="515"/>
      <c r="AL50" s="515"/>
      <c r="AM50" s="515"/>
      <c r="AN50" s="515"/>
      <c r="AO50" s="515"/>
      <c r="AP50" s="515"/>
      <c r="AQ50" s="515"/>
      <c r="AR50" s="515"/>
      <c r="AS50" s="515"/>
      <c r="AT50" s="515"/>
      <c r="AU50" s="515"/>
      <c r="AV50" s="515"/>
      <c r="AW50" s="515"/>
      <c r="AX50" s="561"/>
      <c r="AY50" s="515"/>
      <c r="AZ50" s="515"/>
      <c r="BA50" s="515"/>
      <c r="BB50" s="515"/>
      <c r="BC50" s="548"/>
      <c r="BD50" s="548"/>
      <c r="BE50" s="548"/>
      <c r="BF50" s="548"/>
      <c r="BG50" s="548"/>
      <c r="BH50" s="548"/>
      <c r="BI50" s="548"/>
      <c r="BJ50" s="548"/>
      <c r="BL50" s="544"/>
    </row>
    <row r="51" spans="1:71" ht="11.25" customHeight="1" x14ac:dyDescent="0.15">
      <c r="A51" s="517"/>
      <c r="B51" s="556"/>
      <c r="C51" s="515" t="s">
        <v>277</v>
      </c>
      <c r="D51" s="515"/>
      <c r="E51" s="515"/>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5"/>
      <c r="AD51" s="515"/>
      <c r="AE51" s="515"/>
      <c r="AF51" s="515"/>
      <c r="AG51" s="515"/>
      <c r="AH51" s="515"/>
      <c r="AI51" s="515"/>
      <c r="AJ51" s="515"/>
      <c r="AK51" s="515"/>
      <c r="AL51" s="515"/>
      <c r="AM51" s="515"/>
      <c r="AN51" s="515"/>
      <c r="AO51" s="515"/>
      <c r="AP51" s="515"/>
      <c r="AQ51" s="515"/>
      <c r="AR51" s="515"/>
      <c r="AS51" s="515"/>
      <c r="AT51" s="515"/>
      <c r="AU51" s="515"/>
      <c r="AV51" s="515"/>
      <c r="AW51" s="515"/>
      <c r="AX51" s="561"/>
      <c r="AY51" s="515"/>
      <c r="AZ51" s="515"/>
      <c r="BA51" s="515"/>
      <c r="BB51" s="515"/>
      <c r="BC51" s="548"/>
      <c r="BD51" s="548"/>
      <c r="BE51" s="548"/>
      <c r="BF51" s="548"/>
      <c r="BG51" s="548"/>
      <c r="BH51" s="548"/>
      <c r="BI51" s="548"/>
      <c r="BJ51" s="548"/>
      <c r="BL51" s="544"/>
    </row>
    <row r="52" spans="1:71" ht="15.6" customHeight="1" x14ac:dyDescent="0.15">
      <c r="A52" s="517"/>
      <c r="B52" s="556"/>
      <c r="C52" s="1100" t="s">
        <v>278</v>
      </c>
      <c r="D52" s="1100"/>
      <c r="E52" s="1100"/>
      <c r="F52" s="1100"/>
      <c r="G52" s="1100"/>
      <c r="H52" s="1152" t="str">
        <f>入力シート!E65</f>
        <v>✓</v>
      </c>
      <c r="I52" s="1153"/>
      <c r="J52" s="1153"/>
      <c r="K52" s="1153"/>
      <c r="L52" s="1153"/>
      <c r="M52" s="1153"/>
      <c r="N52" s="1153"/>
      <c r="O52" s="1153"/>
      <c r="P52" s="1153"/>
      <c r="Q52" s="1153"/>
      <c r="R52" s="1153"/>
      <c r="S52" s="1153"/>
      <c r="T52" s="1153"/>
      <c r="U52" s="1160" t="s">
        <v>279</v>
      </c>
      <c r="V52" s="1160"/>
      <c r="W52" s="1160"/>
      <c r="X52" s="1160"/>
      <c r="Y52" s="1160"/>
      <c r="Z52" s="1160"/>
      <c r="AA52" s="1160"/>
      <c r="AB52" s="1160"/>
      <c r="AC52" s="1160"/>
      <c r="AD52" s="1160"/>
      <c r="AE52" s="1160"/>
      <c r="AF52" s="1160"/>
      <c r="AG52" s="1160"/>
      <c r="AH52" s="1160"/>
      <c r="AI52" s="1160"/>
      <c r="AJ52" s="1160"/>
      <c r="AK52" s="1160"/>
      <c r="AL52" s="1160"/>
      <c r="AM52" s="1160"/>
      <c r="AN52" s="1160"/>
      <c r="AO52" s="1160"/>
      <c r="AP52" s="1160"/>
      <c r="AQ52" s="1160"/>
      <c r="AR52" s="1160"/>
      <c r="AS52" s="517"/>
      <c r="AT52" s="517"/>
      <c r="AU52" s="517"/>
      <c r="AV52" s="517"/>
      <c r="AW52" s="517"/>
      <c r="AX52" s="558"/>
      <c r="AY52" s="517"/>
      <c r="AZ52" s="517"/>
      <c r="BA52" s="517"/>
      <c r="BB52" s="517"/>
      <c r="BQ52" s="504">
        <v>1</v>
      </c>
      <c r="BR52" s="504">
        <f>IF(OR(H52="確認後チェックをご選択ください",H52=""),0,1)</f>
        <v>1</v>
      </c>
      <c r="BS52" s="504">
        <f>BQ52-BR52</f>
        <v>0</v>
      </c>
    </row>
    <row r="53" spans="1:71" ht="12.95" customHeight="1" x14ac:dyDescent="0.15">
      <c r="A53" s="517"/>
      <c r="B53" s="556"/>
      <c r="C53" s="1100"/>
      <c r="D53" s="1100"/>
      <c r="E53" s="1100"/>
      <c r="F53" s="1100"/>
      <c r="G53" s="1100"/>
      <c r="H53" s="1161" t="s">
        <v>280</v>
      </c>
      <c r="I53" s="1162"/>
      <c r="J53" s="1162"/>
      <c r="K53" s="1162"/>
      <c r="L53" s="1162"/>
      <c r="M53" s="1162"/>
      <c r="N53" s="1162"/>
      <c r="O53" s="1162"/>
      <c r="P53" s="1162"/>
      <c r="Q53" s="1162"/>
      <c r="R53" s="1162"/>
      <c r="S53" s="1162"/>
      <c r="T53" s="1162"/>
      <c r="U53" s="1162"/>
      <c r="V53" s="1162"/>
      <c r="W53" s="1162"/>
      <c r="X53" s="1162"/>
      <c r="Y53" s="1162"/>
      <c r="Z53" s="1162"/>
      <c r="AA53" s="1162"/>
      <c r="AB53" s="1162"/>
      <c r="AC53" s="1162"/>
      <c r="AD53" s="1162"/>
      <c r="AE53" s="1162"/>
      <c r="AF53" s="1162"/>
      <c r="AG53" s="1162"/>
      <c r="AH53" s="1162"/>
      <c r="AI53" s="1162"/>
      <c r="AJ53" s="1162"/>
      <c r="AK53" s="1162"/>
      <c r="AL53" s="1162"/>
      <c r="AM53" s="1162"/>
      <c r="AN53" s="1162"/>
      <c r="AO53" s="1162"/>
      <c r="AP53" s="1162"/>
      <c r="AQ53" s="1162"/>
      <c r="AR53" s="1163"/>
      <c r="AS53" s="517"/>
      <c r="AT53" s="517"/>
      <c r="AU53" s="517"/>
      <c r="AV53" s="517"/>
      <c r="AW53" s="517"/>
      <c r="AX53" s="558"/>
      <c r="AY53" s="517"/>
      <c r="AZ53" s="517"/>
      <c r="BA53" s="517"/>
      <c r="BB53" s="517"/>
    </row>
    <row r="54" spans="1:71" x14ac:dyDescent="0.15">
      <c r="A54" s="517"/>
      <c r="B54" s="556"/>
      <c r="C54" s="1100"/>
      <c r="D54" s="1100"/>
      <c r="E54" s="1100"/>
      <c r="F54" s="1100"/>
      <c r="G54" s="1100"/>
      <c r="H54" s="1161"/>
      <c r="I54" s="1162"/>
      <c r="J54" s="1162"/>
      <c r="K54" s="1162"/>
      <c r="L54" s="1162"/>
      <c r="M54" s="1162"/>
      <c r="N54" s="1162"/>
      <c r="O54" s="1162"/>
      <c r="P54" s="1162"/>
      <c r="Q54" s="1162"/>
      <c r="R54" s="1162"/>
      <c r="S54" s="1162"/>
      <c r="T54" s="1162"/>
      <c r="U54" s="1162"/>
      <c r="V54" s="1162"/>
      <c r="W54" s="1162"/>
      <c r="X54" s="1162"/>
      <c r="Y54" s="1162"/>
      <c r="Z54" s="1162"/>
      <c r="AA54" s="1162"/>
      <c r="AB54" s="1162"/>
      <c r="AC54" s="1162"/>
      <c r="AD54" s="1162"/>
      <c r="AE54" s="1162"/>
      <c r="AF54" s="1162"/>
      <c r="AG54" s="1162"/>
      <c r="AH54" s="1162"/>
      <c r="AI54" s="1162"/>
      <c r="AJ54" s="1162"/>
      <c r="AK54" s="1162"/>
      <c r="AL54" s="1162"/>
      <c r="AM54" s="1162"/>
      <c r="AN54" s="1162"/>
      <c r="AO54" s="1162"/>
      <c r="AP54" s="1162"/>
      <c r="AQ54" s="1162"/>
      <c r="AR54" s="1163"/>
      <c r="AS54" s="517"/>
      <c r="AT54" s="517"/>
      <c r="AU54" s="517"/>
      <c r="AV54" s="517"/>
      <c r="AW54" s="517"/>
      <c r="AX54" s="558"/>
      <c r="AY54" s="517"/>
      <c r="AZ54" s="517"/>
      <c r="BA54" s="517"/>
      <c r="BB54" s="517"/>
    </row>
    <row r="55" spans="1:71" x14ac:dyDescent="0.15">
      <c r="A55" s="517"/>
      <c r="B55" s="600"/>
      <c r="C55" s="1100"/>
      <c r="D55" s="1100"/>
      <c r="E55" s="1100"/>
      <c r="F55" s="1100"/>
      <c r="G55" s="1100"/>
      <c r="H55" s="1161"/>
      <c r="I55" s="1162"/>
      <c r="J55" s="1162"/>
      <c r="K55" s="1162"/>
      <c r="L55" s="1162"/>
      <c r="M55" s="1162"/>
      <c r="N55" s="1162"/>
      <c r="O55" s="1162"/>
      <c r="P55" s="1162"/>
      <c r="Q55" s="1162"/>
      <c r="R55" s="1162"/>
      <c r="S55" s="1162"/>
      <c r="T55" s="1162"/>
      <c r="U55" s="1162"/>
      <c r="V55" s="1162"/>
      <c r="W55" s="1162"/>
      <c r="X55" s="1162"/>
      <c r="Y55" s="1162"/>
      <c r="Z55" s="1162"/>
      <c r="AA55" s="1162"/>
      <c r="AB55" s="1162"/>
      <c r="AC55" s="1162"/>
      <c r="AD55" s="1162"/>
      <c r="AE55" s="1162"/>
      <c r="AF55" s="1162"/>
      <c r="AG55" s="1162"/>
      <c r="AH55" s="1162"/>
      <c r="AI55" s="1162"/>
      <c r="AJ55" s="1162"/>
      <c r="AK55" s="1162"/>
      <c r="AL55" s="1162"/>
      <c r="AM55" s="1162"/>
      <c r="AN55" s="1162"/>
      <c r="AO55" s="1162"/>
      <c r="AP55" s="1162"/>
      <c r="AQ55" s="1162"/>
      <c r="AR55" s="1163"/>
      <c r="AS55" s="517"/>
      <c r="AT55" s="517"/>
      <c r="AU55" s="517"/>
      <c r="AV55" s="517"/>
      <c r="AW55" s="517"/>
      <c r="AX55" s="558"/>
      <c r="AY55" s="517"/>
      <c r="AZ55" s="517"/>
      <c r="BA55" s="517"/>
      <c r="BB55" s="517"/>
    </row>
    <row r="56" spans="1:71" x14ac:dyDescent="0.15">
      <c r="A56" s="517"/>
      <c r="B56" s="600"/>
      <c r="C56" s="1100"/>
      <c r="D56" s="1100"/>
      <c r="E56" s="1100"/>
      <c r="F56" s="1100"/>
      <c r="G56" s="1100"/>
      <c r="H56" s="1161"/>
      <c r="I56" s="1162"/>
      <c r="J56" s="1162"/>
      <c r="K56" s="1162"/>
      <c r="L56" s="1162"/>
      <c r="M56" s="1162"/>
      <c r="N56" s="1162"/>
      <c r="O56" s="1162"/>
      <c r="P56" s="1162"/>
      <c r="Q56" s="1162"/>
      <c r="R56" s="1162"/>
      <c r="S56" s="1162"/>
      <c r="T56" s="1162"/>
      <c r="U56" s="1162"/>
      <c r="V56" s="1162"/>
      <c r="W56" s="1162"/>
      <c r="X56" s="1162"/>
      <c r="Y56" s="1162"/>
      <c r="Z56" s="1162"/>
      <c r="AA56" s="1162"/>
      <c r="AB56" s="1162"/>
      <c r="AC56" s="1162"/>
      <c r="AD56" s="1162"/>
      <c r="AE56" s="1162"/>
      <c r="AF56" s="1162"/>
      <c r="AG56" s="1162"/>
      <c r="AH56" s="1162"/>
      <c r="AI56" s="1162"/>
      <c r="AJ56" s="1162"/>
      <c r="AK56" s="1162"/>
      <c r="AL56" s="1162"/>
      <c r="AM56" s="1162"/>
      <c r="AN56" s="1162"/>
      <c r="AO56" s="1162"/>
      <c r="AP56" s="1162"/>
      <c r="AQ56" s="1162"/>
      <c r="AR56" s="1163"/>
      <c r="AS56" s="517"/>
      <c r="AT56" s="517"/>
      <c r="AU56" s="517"/>
      <c r="AV56" s="517"/>
      <c r="AW56" s="517"/>
      <c r="AX56" s="558"/>
      <c r="AY56" s="517"/>
      <c r="AZ56" s="517"/>
      <c r="BA56" s="517"/>
      <c r="BB56" s="517"/>
    </row>
    <row r="57" spans="1:71" ht="51" customHeight="1" x14ac:dyDescent="0.15">
      <c r="A57" s="517"/>
      <c r="B57" s="600"/>
      <c r="C57" s="1100"/>
      <c r="D57" s="1100"/>
      <c r="E57" s="1100"/>
      <c r="F57" s="1100"/>
      <c r="G57" s="1100"/>
      <c r="H57" s="1161"/>
      <c r="I57" s="1162"/>
      <c r="J57" s="1162"/>
      <c r="K57" s="1162"/>
      <c r="L57" s="1162"/>
      <c r="M57" s="1162"/>
      <c r="N57" s="1162"/>
      <c r="O57" s="1162"/>
      <c r="P57" s="1162"/>
      <c r="Q57" s="1162"/>
      <c r="R57" s="1162"/>
      <c r="S57" s="1162"/>
      <c r="T57" s="1162"/>
      <c r="U57" s="1162"/>
      <c r="V57" s="1162"/>
      <c r="W57" s="1162"/>
      <c r="X57" s="1162"/>
      <c r="Y57" s="1162"/>
      <c r="Z57" s="1162"/>
      <c r="AA57" s="1162"/>
      <c r="AB57" s="1162"/>
      <c r="AC57" s="1162"/>
      <c r="AD57" s="1162"/>
      <c r="AE57" s="1162"/>
      <c r="AF57" s="1162"/>
      <c r="AG57" s="1162"/>
      <c r="AH57" s="1162"/>
      <c r="AI57" s="1162"/>
      <c r="AJ57" s="1162"/>
      <c r="AK57" s="1162"/>
      <c r="AL57" s="1162"/>
      <c r="AM57" s="1162"/>
      <c r="AN57" s="1162"/>
      <c r="AO57" s="1162"/>
      <c r="AP57" s="1162"/>
      <c r="AQ57" s="1162"/>
      <c r="AR57" s="1163"/>
      <c r="AS57" s="517"/>
      <c r="AT57" s="517"/>
      <c r="AU57" s="517"/>
      <c r="AV57" s="517"/>
      <c r="AW57" s="517"/>
      <c r="AX57" s="558"/>
      <c r="AY57" s="517"/>
      <c r="AZ57" s="517"/>
      <c r="BA57" s="517"/>
      <c r="BB57" s="517"/>
    </row>
    <row r="58" spans="1:71" x14ac:dyDescent="0.15">
      <c r="A58" s="517"/>
      <c r="B58" s="600"/>
      <c r="C58" s="1100"/>
      <c r="D58" s="1100"/>
      <c r="E58" s="1100"/>
      <c r="F58" s="1100"/>
      <c r="G58" s="1100"/>
      <c r="H58" s="601"/>
      <c r="I58" s="517"/>
      <c r="J58" s="517"/>
      <c r="K58" s="517"/>
      <c r="L58" s="517"/>
      <c r="M58" s="517"/>
      <c r="N58" s="517"/>
      <c r="O58" s="517"/>
      <c r="P58" s="602"/>
      <c r="Q58" s="602"/>
      <c r="R58" s="602"/>
      <c r="S58" s="602"/>
      <c r="T58" s="602"/>
      <c r="U58" s="602"/>
      <c r="V58" s="602"/>
      <c r="W58" s="602"/>
      <c r="X58" s="602"/>
      <c r="Y58" s="1164"/>
      <c r="Z58" s="1164"/>
      <c r="AA58" s="1164"/>
      <c r="AB58" s="1164"/>
      <c r="AC58" s="1164"/>
      <c r="AD58" s="1164"/>
      <c r="AE58" s="1164"/>
      <c r="AF58" s="1164"/>
      <c r="AG58" s="1164"/>
      <c r="AH58" s="1164"/>
      <c r="AI58" s="1164"/>
      <c r="AJ58" s="1164"/>
      <c r="AK58" s="1164"/>
      <c r="AL58" s="1164"/>
      <c r="AM58" s="1164"/>
      <c r="AN58" s="1164"/>
      <c r="AO58" s="1164"/>
      <c r="AP58" s="602"/>
      <c r="AQ58" s="602"/>
      <c r="AR58" s="603"/>
      <c r="AS58" s="517"/>
      <c r="AT58" s="517"/>
      <c r="AU58" s="517"/>
      <c r="AV58" s="517"/>
      <c r="AW58" s="517"/>
      <c r="AX58" s="558"/>
      <c r="AY58" s="517"/>
      <c r="AZ58" s="517"/>
      <c r="BA58" s="517"/>
      <c r="BB58" s="517"/>
    </row>
    <row r="59" spans="1:71" ht="15.6" customHeight="1" x14ac:dyDescent="0.15">
      <c r="A59" s="517"/>
      <c r="B59" s="600"/>
      <c r="C59" s="1100"/>
      <c r="D59" s="1100"/>
      <c r="E59" s="1100"/>
      <c r="F59" s="1100"/>
      <c r="G59" s="1100"/>
      <c r="H59" s="1144" t="s">
        <v>281</v>
      </c>
      <c r="I59" s="997"/>
      <c r="J59" s="997"/>
      <c r="K59" s="997"/>
      <c r="L59" s="997"/>
      <c r="M59" s="997"/>
      <c r="N59" s="997"/>
      <c r="O59" s="997"/>
      <c r="P59" s="1140" t="str">
        <f>IF(OR(入力シート!E66="",入力シート!E66="選択してください"), "",
   IF(OR(入力シート!E66="【連絡先】の記載と同じ", 入力シート!E66="【技術的事項に関する連絡先】の記載と同じ"), 入力シート!E66,
   MID(入力シート!E66, FIND("：", 入力シート!E66) + 1, FIND(")", 入力シート!E66) - FIND("：", 入力シート!E66) - 1)))</f>
        <v/>
      </c>
      <c r="Q59" s="1140"/>
      <c r="R59" s="1140"/>
      <c r="S59" s="1140"/>
      <c r="T59" s="1140"/>
      <c r="U59" s="1140"/>
      <c r="V59" s="1140"/>
      <c r="W59" s="1140"/>
      <c r="X59" s="1140"/>
      <c r="Y59" s="1140"/>
      <c r="Z59" s="1140"/>
      <c r="AA59" s="1140"/>
      <c r="AB59" s="1140"/>
      <c r="AC59" s="1140"/>
      <c r="AD59" s="1140"/>
      <c r="AE59" s="1140"/>
      <c r="AF59" s="1140"/>
      <c r="AG59" s="1140"/>
      <c r="AH59" s="1140"/>
      <c r="AI59" s="1140"/>
      <c r="AJ59" s="1140"/>
      <c r="AK59" s="1140"/>
      <c r="AL59" s="1140"/>
      <c r="AM59" s="1140"/>
      <c r="AN59" s="1140"/>
      <c r="AO59" s="1140"/>
      <c r="AP59" s="1140"/>
      <c r="AQ59" s="1140"/>
      <c r="AR59" s="1141"/>
      <c r="AS59" s="517"/>
      <c r="AT59" s="517"/>
      <c r="AU59" s="517"/>
      <c r="AV59" s="517"/>
      <c r="AW59" s="517"/>
      <c r="AX59" s="558"/>
      <c r="AY59" s="517"/>
      <c r="AZ59" s="517"/>
      <c r="BA59" s="517"/>
      <c r="BB59" s="517"/>
      <c r="BQ59" s="504">
        <v>1</v>
      </c>
      <c r="BR59" s="504">
        <f>IF(OR(P59="",P59="選択してください"),0,1)</f>
        <v>0</v>
      </c>
      <c r="BS59" s="504">
        <f>BQ59-BR59</f>
        <v>1</v>
      </c>
    </row>
    <row r="60" spans="1:71" x14ac:dyDescent="0.15">
      <c r="A60" s="517"/>
      <c r="B60" s="600"/>
      <c r="C60" s="1100"/>
      <c r="D60" s="1100"/>
      <c r="E60" s="1100"/>
      <c r="F60" s="1100"/>
      <c r="G60" s="1100"/>
      <c r="H60" s="605"/>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7"/>
      <c r="AS60" s="517"/>
      <c r="AT60" s="517"/>
      <c r="AU60" s="517"/>
      <c r="AV60" s="517"/>
      <c r="AW60" s="517"/>
      <c r="AX60" s="558"/>
      <c r="AY60" s="517"/>
      <c r="AZ60" s="517"/>
      <c r="BA60" s="517"/>
      <c r="BB60" s="517"/>
    </row>
    <row r="61" spans="1:71" ht="5.0999999999999996" customHeight="1" thickBot="1" x14ac:dyDescent="0.2">
      <c r="A61" s="517"/>
      <c r="B61" s="608"/>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10"/>
      <c r="AY61" s="517"/>
      <c r="AZ61" s="517"/>
      <c r="BA61" s="517"/>
      <c r="BB61" s="517"/>
    </row>
    <row r="62" spans="1:71" x14ac:dyDescent="0.15">
      <c r="A62" s="517"/>
      <c r="B62" s="517"/>
      <c r="C62" s="517"/>
      <c r="D62" s="517"/>
      <c r="E62" s="517"/>
      <c r="F62" s="517"/>
      <c r="G62" s="517"/>
      <c r="H62" s="517"/>
      <c r="I62" s="517"/>
      <c r="J62" s="517"/>
      <c r="K62" s="517"/>
      <c r="L62" s="517"/>
      <c r="M62" s="517"/>
      <c r="N62" s="517"/>
      <c r="O62" s="517"/>
      <c r="P62" s="517"/>
      <c r="Q62" s="517"/>
      <c r="R62" s="517"/>
      <c r="S62" s="517"/>
      <c r="T62" s="517"/>
      <c r="U62" s="517"/>
      <c r="V62" s="517"/>
      <c r="W62" s="517"/>
      <c r="X62" s="517"/>
      <c r="Y62" s="517"/>
      <c r="Z62" s="517"/>
      <c r="AA62" s="517"/>
      <c r="AB62" s="517"/>
      <c r="AC62" s="517"/>
      <c r="AD62" s="517"/>
      <c r="AE62" s="517"/>
      <c r="AF62" s="517"/>
      <c r="AG62" s="517"/>
      <c r="AH62" s="517"/>
      <c r="AI62" s="517"/>
      <c r="AJ62" s="517"/>
      <c r="AK62" s="517"/>
      <c r="AL62" s="517"/>
      <c r="AM62" s="517"/>
      <c r="AN62" s="517"/>
      <c r="AO62" s="517"/>
      <c r="AP62" s="517"/>
      <c r="AQ62" s="517"/>
      <c r="AR62" s="517"/>
      <c r="AS62" s="517"/>
      <c r="AT62" s="517"/>
      <c r="AU62" s="517"/>
      <c r="AV62" s="517"/>
      <c r="AW62" s="517"/>
      <c r="AX62" s="517"/>
      <c r="AY62" s="517"/>
      <c r="AZ62" s="517"/>
      <c r="BA62" s="517"/>
      <c r="BB62" s="517"/>
    </row>
    <row r="63" spans="1:71" x14ac:dyDescent="0.15">
      <c r="A63" s="517"/>
      <c r="B63" s="517"/>
      <c r="C63" s="517"/>
      <c r="D63" s="517"/>
      <c r="E63" s="517"/>
      <c r="F63" s="517"/>
      <c r="G63" s="517"/>
      <c r="H63" s="517"/>
      <c r="I63" s="517"/>
      <c r="J63" s="517"/>
      <c r="K63" s="517"/>
      <c r="L63" s="517"/>
      <c r="M63" s="517"/>
      <c r="N63" s="517"/>
      <c r="O63" s="517"/>
      <c r="P63" s="517"/>
      <c r="Q63" s="517"/>
      <c r="R63" s="517"/>
      <c r="S63" s="517"/>
      <c r="T63" s="517"/>
      <c r="U63" s="517"/>
      <c r="V63" s="517"/>
      <c r="W63" s="517"/>
      <c r="X63" s="517"/>
      <c r="Y63" s="517"/>
      <c r="Z63" s="517"/>
      <c r="AA63" s="517"/>
      <c r="AB63" s="517"/>
      <c r="AC63" s="517"/>
      <c r="AD63" s="517"/>
      <c r="AE63" s="517"/>
      <c r="AF63" s="517"/>
      <c r="AG63" s="517"/>
      <c r="AH63" s="517"/>
      <c r="AI63" s="517"/>
      <c r="AJ63" s="517"/>
      <c r="AK63" s="517"/>
      <c r="AL63" s="517"/>
      <c r="AM63" s="517"/>
      <c r="AN63" s="517"/>
      <c r="AO63" s="517"/>
      <c r="AP63" s="517"/>
      <c r="AQ63" s="517"/>
      <c r="AR63" s="517"/>
      <c r="AS63" s="517"/>
      <c r="AT63" s="517"/>
      <c r="AU63" s="517"/>
      <c r="AV63" s="517"/>
      <c r="AW63" s="517"/>
      <c r="AX63" s="517"/>
      <c r="AY63" s="517"/>
      <c r="AZ63" s="517"/>
      <c r="BA63" s="517"/>
      <c r="BB63" s="517"/>
    </row>
  </sheetData>
  <sheetProtection password="E12F" sheet="1" objects="1" scenarios="1"/>
  <mergeCells count="100">
    <mergeCell ref="C38:F38"/>
    <mergeCell ref="H34:N34"/>
    <mergeCell ref="R34:S34"/>
    <mergeCell ref="G38:S38"/>
    <mergeCell ref="O33:Q33"/>
    <mergeCell ref="O34:Q34"/>
    <mergeCell ref="AR1:AY1"/>
    <mergeCell ref="AO33:AQ33"/>
    <mergeCell ref="AO34:AQ34"/>
    <mergeCell ref="AO38:AQ38"/>
    <mergeCell ref="AU2:AV2"/>
    <mergeCell ref="AQ17:AW17"/>
    <mergeCell ref="R17:AO17"/>
    <mergeCell ref="Y33:AA33"/>
    <mergeCell ref="AG33:AI33"/>
    <mergeCell ref="AG38:AI38"/>
    <mergeCell ref="U38:X38"/>
    <mergeCell ref="Y38:AA38"/>
    <mergeCell ref="AG34:AI34"/>
    <mergeCell ref="Y34:AA34"/>
    <mergeCell ref="V34:X34"/>
    <mergeCell ref="AD34:AF34"/>
    <mergeCell ref="H53:AR57"/>
    <mergeCell ref="Y58:AO58"/>
    <mergeCell ref="AG45:AI45"/>
    <mergeCell ref="AJ45:AN45"/>
    <mergeCell ref="AK33:AN33"/>
    <mergeCell ref="AK34:AN34"/>
    <mergeCell ref="AO39:AQ39"/>
    <mergeCell ref="AO40:AQ40"/>
    <mergeCell ref="AK38:AN38"/>
    <mergeCell ref="U33:X33"/>
    <mergeCell ref="AC33:AF33"/>
    <mergeCell ref="U39:X39"/>
    <mergeCell ref="AC39:AF39"/>
    <mergeCell ref="AC38:AF38"/>
    <mergeCell ref="C33:N33"/>
    <mergeCell ref="R33:S33"/>
    <mergeCell ref="AG46:AI46"/>
    <mergeCell ref="P59:AR59"/>
    <mergeCell ref="AJ46:AN46"/>
    <mergeCell ref="AG39:AI39"/>
    <mergeCell ref="H59:O59"/>
    <mergeCell ref="Y45:AA45"/>
    <mergeCell ref="Y46:AA46"/>
    <mergeCell ref="AB45:AF45"/>
    <mergeCell ref="AB46:AF46"/>
    <mergeCell ref="U45:X45"/>
    <mergeCell ref="U46:X46"/>
    <mergeCell ref="H52:T52"/>
    <mergeCell ref="C45:S45"/>
    <mergeCell ref="C46:S46"/>
    <mergeCell ref="C52:G60"/>
    <mergeCell ref="U52:AR52"/>
    <mergeCell ref="C39:F40"/>
    <mergeCell ref="G39:S39"/>
    <mergeCell ref="AK39:AN39"/>
    <mergeCell ref="AK40:AN40"/>
    <mergeCell ref="Y39:AA39"/>
    <mergeCell ref="AG40:AI40"/>
    <mergeCell ref="G40:S40"/>
    <mergeCell ref="U40:X40"/>
    <mergeCell ref="AC40:AF40"/>
    <mergeCell ref="Y40:AA40"/>
    <mergeCell ref="AP4:AX4"/>
    <mergeCell ref="AQ6:AW6"/>
    <mergeCell ref="AQ16:AW16"/>
    <mergeCell ref="AP12:AR12"/>
    <mergeCell ref="AS12:AT12"/>
    <mergeCell ref="A1:E1"/>
    <mergeCell ref="F1:L1"/>
    <mergeCell ref="BH4:BI4"/>
    <mergeCell ref="AP18:AR18"/>
    <mergeCell ref="AQ19:AW19"/>
    <mergeCell ref="R18:AO18"/>
    <mergeCell ref="AL16:AO16"/>
    <mergeCell ref="AS18:AT18"/>
    <mergeCell ref="R8:AO8"/>
    <mergeCell ref="R11:T11"/>
    <mergeCell ref="U11:AO11"/>
    <mergeCell ref="R9:AO9"/>
    <mergeCell ref="R10:AO10"/>
    <mergeCell ref="C16:Q16"/>
    <mergeCell ref="C17:Q17"/>
    <mergeCell ref="AY17:BB17"/>
    <mergeCell ref="B2:I3"/>
    <mergeCell ref="J2:P3"/>
    <mergeCell ref="C23:AO26"/>
    <mergeCell ref="G18:Q18"/>
    <mergeCell ref="G19:Q19"/>
    <mergeCell ref="AL19:AO19"/>
    <mergeCell ref="R19:AK19"/>
    <mergeCell ref="R12:T12"/>
    <mergeCell ref="U12:AO12"/>
    <mergeCell ref="C11:Q12"/>
    <mergeCell ref="C10:Q10"/>
    <mergeCell ref="C9:Q9"/>
    <mergeCell ref="C8:Q8"/>
    <mergeCell ref="T5:AG5"/>
    <mergeCell ref="R16:AK16"/>
  </mergeCells>
  <phoneticPr fontId="2"/>
  <conditionalFormatting sqref="U11:U12 AP12 AG45:AG46">
    <cfRule type="expression" dxfId="78" priority="4">
      <formula>U11=""</formula>
    </cfRule>
  </conditionalFormatting>
  <dataValidations count="14">
    <dataValidation type="date" operator="greaterThan" allowBlank="1" showInputMessage="1" showErrorMessage="1" error="（１）アクセス設備の運用開始希望日より未来日を記載ください。" sqref="BE9:BK9 AQ9:AW9" xr:uid="{1DC253ED-EEFC-4F1A-BBB4-B7F7E5FB6984}">
      <formula1>AQ8</formula1>
    </dataValidation>
    <dataValidation type="whole" operator="equal" allowBlank="1" showInputMessage="1" showErrorMessage="1" sqref="AY16:BA16 R16:AK16" xr:uid="{D1C3BAB6-05FB-4606-9DED-6688532E3A29}">
      <formula1>6</formula1>
    </dataValidation>
    <dataValidation type="list" allowBlank="1" showInputMessage="1" showErrorMessage="1" sqref="AY17:BC17 AZ11:BC11" xr:uid="{FD543BC6-C721-4EDD-9344-0AE3C3E1B839}">
      <formula1>"選択してください,有,無"</formula1>
    </dataValidation>
    <dataValidation type="list" allowBlank="1" showInputMessage="1" showErrorMessage="1" sqref="AY18:BB18" xr:uid="{8F7D963D-BD5E-4BBC-BA6F-F343DA22907A}">
      <formula1>"選択してください,予備線,予備電源"</formula1>
    </dataValidation>
    <dataValidation type="date" operator="greaterThan" allowBlank="1" showInputMessage="1" showErrorMessage="1" error="（２）発電設備等の連系開始希望日（試運転）より未来日を記載ください。" sqref="BE10:BK10 AQ10:AW10" xr:uid="{F63282E6-5B35-45E7-AA1A-311591AE03E0}">
      <formula1>AQ9</formula1>
    </dataValidation>
    <dataValidation type="date" operator="greaterThanOrEqual" allowBlank="1" showInputMessage="1" showErrorMessage="1" error="（２）発電設備等の連系開始希望日（試運転）より、未来日付を記載ください。" sqref="AY10:BC10" xr:uid="{5C6722AA-7C8D-4270-8E82-4AE8D17366FC}">
      <formula1>AY9</formula1>
    </dataValidation>
    <dataValidation type="whole" operator="lessThan" allowBlank="1" showInputMessage="1" showErrorMessage="1" error="最小の数値は最大より小さい値を記載ください。" sqref="AV46 T46" xr:uid="{69A3B0C3-C353-4133-802A-54D4DC9AAA4B}">
      <formula1>T45</formula1>
    </dataValidation>
    <dataValidation type="date" operator="greaterThanOrEqual" allowBlank="1" showInputMessage="1" showErrorMessage="1" error="（１）アクセス設備の運用開始日希望日より、未来日付を記載ください。" sqref="AZ9:BC9" xr:uid="{4ED023CA-7784-4DC9-97B4-106D4B9307D4}">
      <formula1>AZ8</formula1>
    </dataValidation>
    <dataValidation type="date" operator="greaterThanOrEqual" allowBlank="1" showInputMessage="1" showErrorMessage="1" error="（１）アクセス設備の運用開始日希望日より、未来日付を記載ください。" sqref="AY9" xr:uid="{E7405682-3D05-4533-95E2-407F4B7F722A}">
      <formula1>AW8</formula1>
    </dataValidation>
    <dataValidation type="custom" allowBlank="1" showInputMessage="1" showErrorMessage="1" error="最大の数値は最小の数値より大きい値を記載ください" sqref="U46:X46 U45:X45" xr:uid="{A05A3313-8B45-414A-990F-98BC036BEA07}">
      <formula1>U45&gt;U46</formula1>
    </dataValidation>
    <dataValidation operator="greaterThanOrEqual" allowBlank="1" showInputMessage="1" showErrorMessage="1" error="1(1)アクセス設備の運用開始希望日より_x000a_未来日の日付を記載ください" sqref="R9:AO10" xr:uid="{F601745F-101B-46B0-AB71-DF8C257B3EAA}"/>
    <dataValidation operator="greaterThan" allowBlank="1" showInputMessage="1" showErrorMessage="1" error="シート右上にある申込書の記載日より_x000a_未来日の日付を記載ください" sqref="R8:AO8" xr:uid="{EB5100E1-DB76-4347-BB79-1885559304DE}"/>
    <dataValidation type="list" allowBlank="1" showInputMessage="1" showErrorMessage="1" sqref="BJ11" xr:uid="{48830B44-F740-4C2B-8AF5-2BBBDB08AEE2}">
      <formula1>#REF!</formula1>
    </dataValidation>
    <dataValidation type="list" allowBlank="1" showInputMessage="1" sqref="AW59:BE59 P59:AQ59" xr:uid="{F70F20DA-6F3C-432C-9100-CD8D6430E61E}">
      <formula1>#REF!</formula1>
    </dataValidation>
  </dataValidations>
  <hyperlinks>
    <hyperlink ref="A1" location="はじめに!A1" display="＜はじめにへ" xr:uid="{447583A2-7973-44AF-A1EF-846212FC01DE}"/>
    <hyperlink ref="A1:E1" location="入力シート!Print_Area" display="＜入力シートへ" xr:uid="{73D69310-489D-4AA8-8B95-B98134AE98A5}"/>
    <hyperlink ref="AR1:AY1" location="おわりに!Print_Area" display="おわりにへ＞" xr:uid="{89BD24D9-283B-412E-81E2-A5BBC608B0DB}"/>
  </hyperlinks>
  <printOptions horizontalCentered="1" verticalCentered="1"/>
  <pageMargins left="0.39370078740157483" right="0.39370078740157483" top="0.39370078740157483" bottom="0.39370078740157483" header="0.39370078740157483" footer="0.39370078740157483"/>
  <pageSetup paperSize="9" scale="67"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58DB0ED1-891F-460C-A9AC-3D213E933164}">
            <xm:f>入力シート!$E$30&lt;&gt;"増設"</xm:f>
            <x14:dxf>
              <fill>
                <patternFill>
                  <bgColor theme="0" tint="-0.24994659260841701"/>
                </patternFill>
              </fill>
            </x14:dxf>
          </x14:cfRule>
          <xm:sqref>O33:AI33 T38:AA38</xm:sqref>
        </x14:conditionalFormatting>
        <x14:conditionalFormatting xmlns:xm="http://schemas.microsoft.com/office/excel/2006/main">
          <x14:cfRule type="expression" priority="3" id="{13D779DB-CCED-4DFB-9F88-E128686F792C}">
            <xm:f>入力シート!$E$61="無"</xm:f>
            <x14:dxf>
              <fill>
                <patternFill>
                  <bgColor theme="0" tint="-0.24994659260841701"/>
                </patternFill>
              </fill>
            </x14:dxf>
          </x14:cfRule>
          <xm:sqref>R18 AP18:AT18 R19:AO19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625A6-C445-4D2B-8305-870C35EA1EB4}">
  <sheetPr codeName="Sheet8">
    <pageSetUpPr fitToPage="1"/>
  </sheetPr>
  <dimension ref="A1:BI54"/>
  <sheetViews>
    <sheetView showGridLines="0" view="pageBreakPreview" zoomScale="80" zoomScaleNormal="100" zoomScaleSheetLayoutView="80" workbookViewId="0">
      <pane ySplit="1" topLeftCell="A2" activePane="bottomLeft" state="frozen"/>
      <selection sqref="A1:C1"/>
      <selection pane="bottomLeft" sqref="A1:E1"/>
    </sheetView>
  </sheetViews>
  <sheetFormatPr defaultRowHeight="13.5" x14ac:dyDescent="0.15"/>
  <cols>
    <col min="1" max="46" width="2.875" style="612" customWidth="1"/>
    <col min="59" max="61" width="8.875" hidden="1" customWidth="1"/>
  </cols>
  <sheetData>
    <row r="1" spans="1:61" ht="20.100000000000001" customHeight="1" x14ac:dyDescent="0.15">
      <c r="A1" s="1281" t="s">
        <v>194</v>
      </c>
      <c r="B1" s="1281"/>
      <c r="C1" s="1281"/>
      <c r="D1" s="1281"/>
      <c r="E1" s="1281"/>
      <c r="F1" s="1282"/>
      <c r="G1" s="1282"/>
      <c r="H1" s="1282"/>
      <c r="I1" s="1282"/>
      <c r="J1" s="1282"/>
      <c r="K1" s="1282"/>
      <c r="L1" s="21"/>
      <c r="M1" s="505" t="s">
        <v>195</v>
      </c>
      <c r="P1" s="613"/>
      <c r="Q1" s="613"/>
      <c r="R1" s="613"/>
      <c r="S1" s="614"/>
      <c r="T1" s="614"/>
      <c r="U1" s="614"/>
      <c r="V1" s="614"/>
      <c r="W1" s="615"/>
      <c r="X1" s="616"/>
      <c r="Y1" s="616"/>
      <c r="Z1" s="616"/>
      <c r="AA1" s="202"/>
      <c r="AB1" s="617"/>
      <c r="AC1" s="616"/>
      <c r="AD1" s="616"/>
      <c r="AE1" s="616"/>
      <c r="AF1" s="618"/>
      <c r="AG1" s="618"/>
      <c r="AH1" s="618"/>
      <c r="AI1" s="615"/>
      <c r="AP1" s="1277" t="s">
        <v>196</v>
      </c>
      <c r="AQ1" s="1277"/>
      <c r="AR1" s="1277"/>
      <c r="AS1" s="1277"/>
      <c r="AT1" s="1277"/>
    </row>
    <row r="2" spans="1:61" x14ac:dyDescent="0.15">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1125" t="s">
        <v>282</v>
      </c>
      <c r="AS2" s="1125"/>
      <c r="AT2" s="1125"/>
    </row>
    <row r="3" spans="1:61" ht="14.25" thickBot="1" x14ac:dyDescent="0.2">
      <c r="A3" s="620"/>
      <c r="B3" s="620"/>
      <c r="C3" s="620"/>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0"/>
      <c r="AP3" s="620"/>
      <c r="AQ3" s="620"/>
      <c r="AR3" s="620"/>
      <c r="AS3" s="620"/>
      <c r="AT3" s="620"/>
    </row>
    <row r="4" spans="1:61" x14ac:dyDescent="0.15">
      <c r="A4" s="834"/>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1278"/>
      <c r="AI4" s="1278"/>
      <c r="AJ4" s="818"/>
      <c r="AK4" s="622"/>
      <c r="AL4" s="1279" t="str">
        <f>IF(入力シート!E10="","",入力シート!E10)</f>
        <v/>
      </c>
      <c r="AM4" s="1279"/>
      <c r="AN4" s="1279"/>
      <c r="AO4" s="1279"/>
      <c r="AP4" s="1279"/>
      <c r="AQ4" s="1279"/>
      <c r="AR4" s="1279"/>
      <c r="AS4" s="1279"/>
      <c r="AT4" s="1280"/>
    </row>
    <row r="5" spans="1:61" x14ac:dyDescent="0.15">
      <c r="A5" s="1268" t="s">
        <v>283</v>
      </c>
      <c r="B5" s="1269"/>
      <c r="C5" s="1269"/>
      <c r="D5" s="1269"/>
      <c r="E5" s="1269"/>
      <c r="F5" s="1269"/>
      <c r="G5" s="1269"/>
      <c r="H5" s="1269"/>
      <c r="I5" s="1269"/>
      <c r="J5" s="1269"/>
      <c r="K5" s="1269"/>
      <c r="L5" s="1269"/>
      <c r="M5" s="1269"/>
      <c r="N5" s="1269"/>
      <c r="O5" s="1269"/>
      <c r="P5" s="1269"/>
      <c r="Q5" s="1269"/>
      <c r="R5" s="1269"/>
      <c r="S5" s="1269"/>
      <c r="T5" s="1269"/>
      <c r="U5" s="1269"/>
      <c r="V5" s="1269"/>
      <c r="W5" s="1269"/>
      <c r="X5" s="1269"/>
      <c r="Y5" s="1269"/>
      <c r="Z5" s="1269"/>
      <c r="AA5" s="1269"/>
      <c r="AB5" s="1269"/>
      <c r="AC5" s="1269"/>
      <c r="AD5" s="1269"/>
      <c r="AE5" s="1269"/>
      <c r="AF5" s="1269"/>
      <c r="AG5" s="1269"/>
      <c r="AH5" s="1269"/>
      <c r="AI5" s="1269"/>
      <c r="AJ5" s="1269"/>
      <c r="AK5" s="1269"/>
      <c r="AL5" s="1269"/>
      <c r="AM5" s="1269"/>
      <c r="AN5" s="1269"/>
      <c r="AO5" s="1269"/>
      <c r="AP5" s="1269"/>
      <c r="AQ5" s="1269"/>
      <c r="AR5" s="1269"/>
      <c r="AS5" s="1269"/>
      <c r="AT5" s="1270"/>
    </row>
    <row r="6" spans="1:61" s="504" customFormat="1" ht="22.5" customHeight="1" x14ac:dyDescent="0.15">
      <c r="A6" s="623"/>
      <c r="B6" s="575"/>
      <c r="C6" s="575"/>
      <c r="D6" s="575"/>
      <c r="E6" s="575"/>
      <c r="F6" s="575"/>
      <c r="G6" s="575"/>
      <c r="H6" s="575"/>
      <c r="I6" s="575"/>
      <c r="J6" s="575"/>
      <c r="K6" s="575"/>
      <c r="L6" s="575"/>
      <c r="M6" s="575"/>
      <c r="N6" s="575"/>
      <c r="O6" s="575"/>
      <c r="P6" s="575"/>
      <c r="Q6" s="575"/>
      <c r="R6" s="575"/>
      <c r="S6" s="575"/>
      <c r="T6" s="575"/>
      <c r="U6" s="575"/>
      <c r="V6" s="575"/>
      <c r="W6" s="575"/>
      <c r="X6" s="575"/>
      <c r="Y6" s="575"/>
      <c r="Z6" s="835"/>
      <c r="AA6" s="517"/>
      <c r="AB6" s="517"/>
      <c r="AC6" s="517"/>
      <c r="AD6" s="517"/>
      <c r="AE6" s="517"/>
      <c r="AF6" s="517"/>
      <c r="AG6" s="1271" t="s">
        <v>284</v>
      </c>
      <c r="AH6" s="1271"/>
      <c r="AI6" s="1271"/>
      <c r="AJ6" s="1271"/>
      <c r="AK6" s="1271"/>
      <c r="AL6" s="1271"/>
      <c r="AM6" s="1272" t="str">
        <f>IF(入力シート!E19="","",入力シート!E19)</f>
        <v/>
      </c>
      <c r="AN6" s="1272"/>
      <c r="AO6" s="1272"/>
      <c r="AP6" s="1272"/>
      <c r="AQ6" s="1272"/>
      <c r="AR6" s="1272"/>
      <c r="AS6" s="1272"/>
      <c r="AT6" s="624"/>
      <c r="AU6" s="625"/>
      <c r="BG6" t="s">
        <v>236</v>
      </c>
      <c r="BH6" t="s">
        <v>285</v>
      </c>
      <c r="BI6" t="s">
        <v>286</v>
      </c>
    </row>
    <row r="7" spans="1:61" s="504" customFormat="1" ht="22.5" customHeight="1" x14ac:dyDescent="0.15">
      <c r="A7" s="623"/>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17"/>
      <c r="AB7" s="517"/>
      <c r="AC7" s="517"/>
      <c r="AD7" s="517"/>
      <c r="AE7" s="517"/>
      <c r="AF7" s="1273"/>
      <c r="AG7" s="1274"/>
      <c r="AH7" s="534" t="s">
        <v>144</v>
      </c>
      <c r="AI7" s="1275"/>
      <c r="AJ7" s="1275"/>
      <c r="AK7" s="1067" t="s">
        <v>287</v>
      </c>
      <c r="AL7" s="1067"/>
      <c r="AM7" s="1067"/>
      <c r="AN7" s="1067"/>
      <c r="AO7" s="1276" t="str">
        <f>IF(入力シート!E75="","",IF(入力シート!E75="選択してください","",入力シート!E75))</f>
        <v/>
      </c>
      <c r="AP7" s="1276"/>
      <c r="AQ7" s="1276"/>
      <c r="AR7" s="1276"/>
      <c r="AS7" s="1276"/>
      <c r="AT7" s="627"/>
      <c r="AU7" s="625"/>
      <c r="BG7" s="504">
        <v>1</v>
      </c>
      <c r="BH7" s="628">
        <f>IF(OR(AO7="",AO7="選択してください"),0,1)</f>
        <v>0</v>
      </c>
      <c r="BI7" s="504">
        <f>BG7-BH7</f>
        <v>1</v>
      </c>
    </row>
    <row r="8" spans="1:61" ht="15" customHeight="1" x14ac:dyDescent="0.15">
      <c r="A8" s="629" t="s">
        <v>288</v>
      </c>
      <c r="B8" s="832"/>
      <c r="C8" s="832"/>
      <c r="D8" s="832"/>
      <c r="E8" s="832"/>
      <c r="F8" s="832"/>
      <c r="G8" s="832"/>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624"/>
    </row>
    <row r="9" spans="1:61" ht="18.75" customHeight="1" x14ac:dyDescent="0.15">
      <c r="A9" s="630"/>
      <c r="B9" s="1252" t="s">
        <v>289</v>
      </c>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066" t="s">
        <v>622</v>
      </c>
      <c r="AG9" s="1067"/>
      <c r="AH9" s="1067"/>
      <c r="AI9" s="1067"/>
      <c r="AJ9" s="1067"/>
      <c r="AK9" s="1067"/>
      <c r="AL9" s="1067"/>
      <c r="AM9" s="1067"/>
      <c r="AN9" s="1067"/>
      <c r="AO9" s="1067"/>
      <c r="AP9" s="1067"/>
      <c r="AQ9" s="1067"/>
      <c r="AR9" s="1067"/>
      <c r="AS9" s="1199"/>
      <c r="AT9" s="624"/>
    </row>
    <row r="10" spans="1:61" ht="18.75" customHeight="1" x14ac:dyDescent="0.15">
      <c r="A10" s="630"/>
      <c r="B10" s="1252" t="s">
        <v>290</v>
      </c>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f>IF(入力シート!E76="","",入力シート!E76)</f>
        <v>0</v>
      </c>
      <c r="AG10" s="1182"/>
      <c r="AH10" s="1182"/>
      <c r="AI10" s="1182"/>
      <c r="AJ10" s="1182"/>
      <c r="AK10" s="1182"/>
      <c r="AL10" s="1182"/>
      <c r="AM10" s="1182"/>
      <c r="AN10" s="1182"/>
      <c r="AO10" s="1182"/>
      <c r="AP10" s="1182"/>
      <c r="AQ10" s="1182"/>
      <c r="AR10" s="1091" t="s">
        <v>135</v>
      </c>
      <c r="AS10" s="1216"/>
      <c r="AT10" s="624"/>
    </row>
    <row r="11" spans="1:61" ht="18.75" customHeight="1" x14ac:dyDescent="0.15">
      <c r="A11" s="630"/>
      <c r="B11" s="1252" t="s">
        <v>291</v>
      </c>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110" t="str">
        <f>IF(入力シート!E84="","",入力シート!E84)</f>
        <v/>
      </c>
      <c r="AG11" s="1195"/>
      <c r="AH11" s="1195"/>
      <c r="AI11" s="1195"/>
      <c r="AJ11" s="1195"/>
      <c r="AK11" s="1067" t="s">
        <v>144</v>
      </c>
      <c r="AL11" s="1067"/>
      <c r="AM11" s="1195" t="str">
        <f>IF(入力シート!H84="","",入力シート!H84)</f>
        <v/>
      </c>
      <c r="AN11" s="1195"/>
      <c r="AO11" s="1195"/>
      <c r="AP11" s="1195"/>
      <c r="AQ11" s="1195"/>
      <c r="AR11" s="1091" t="s">
        <v>146</v>
      </c>
      <c r="AS11" s="1216"/>
      <c r="AT11" s="624"/>
    </row>
    <row r="12" spans="1:61" ht="18.75" customHeight="1" x14ac:dyDescent="0.15">
      <c r="A12" s="630"/>
      <c r="B12" s="1252" t="s">
        <v>292</v>
      </c>
      <c r="C12" s="1252"/>
      <c r="D12" s="1252"/>
      <c r="E12" s="1252"/>
      <c r="F12" s="1252"/>
      <c r="G12" s="1252"/>
      <c r="H12" s="1252"/>
      <c r="I12" s="1252"/>
      <c r="J12" s="1252"/>
      <c r="K12" s="1252"/>
      <c r="L12" s="1252"/>
      <c r="M12" s="1252"/>
      <c r="N12" s="1252"/>
      <c r="O12" s="1252"/>
      <c r="P12" s="1252"/>
      <c r="Q12" s="1252"/>
      <c r="R12" s="1252"/>
      <c r="S12" s="1252"/>
      <c r="T12" s="1252"/>
      <c r="U12" s="1252"/>
      <c r="V12" s="1252"/>
      <c r="W12" s="1252"/>
      <c r="X12" s="1252"/>
      <c r="Y12" s="1252"/>
      <c r="Z12" s="1252"/>
      <c r="AA12" s="1252"/>
      <c r="AB12" s="1252"/>
      <c r="AC12" s="1252"/>
      <c r="AD12" s="1252"/>
      <c r="AE12" s="1252"/>
      <c r="AF12" s="1110" t="str">
        <f>IF(入力シート!E85="","",入力シート!E85)</f>
        <v/>
      </c>
      <c r="AG12" s="1195"/>
      <c r="AH12" s="1195"/>
      <c r="AI12" s="1195"/>
      <c r="AJ12" s="1195"/>
      <c r="AK12" s="1067" t="s">
        <v>144</v>
      </c>
      <c r="AL12" s="1067"/>
      <c r="AM12" s="1195" t="str">
        <f>IF(入力シート!H85="","",入力シート!H85)</f>
        <v/>
      </c>
      <c r="AN12" s="1195"/>
      <c r="AO12" s="1195"/>
      <c r="AP12" s="1195"/>
      <c r="AQ12" s="1195"/>
      <c r="AR12" s="1091" t="s">
        <v>146</v>
      </c>
      <c r="AS12" s="1216"/>
      <c r="AT12" s="624"/>
    </row>
    <row r="13" spans="1:61" ht="18.75" customHeight="1" x14ac:dyDescent="0.15">
      <c r="A13" s="630"/>
      <c r="B13" s="998" t="s">
        <v>293</v>
      </c>
      <c r="C13" s="1234"/>
      <c r="D13" s="1234"/>
      <c r="E13" s="1234"/>
      <c r="F13" s="1234"/>
      <c r="G13" s="1234"/>
      <c r="H13" s="1234"/>
      <c r="I13" s="1234"/>
      <c r="J13" s="1234"/>
      <c r="K13" s="1234"/>
      <c r="L13" s="1234"/>
      <c r="M13" s="1235"/>
      <c r="N13" s="1283" t="s">
        <v>795</v>
      </c>
      <c r="O13" s="1283"/>
      <c r="P13" s="1283"/>
      <c r="Q13" s="1283"/>
      <c r="R13" s="1283"/>
      <c r="S13" s="1283"/>
      <c r="T13" s="1283"/>
      <c r="U13" s="1283"/>
      <c r="V13" s="1283"/>
      <c r="W13" s="1283"/>
      <c r="X13" s="1283"/>
      <c r="Y13" s="1283"/>
      <c r="Z13" s="1283"/>
      <c r="AA13" s="1283"/>
      <c r="AB13" s="1283"/>
      <c r="AC13" s="1283"/>
      <c r="AD13" s="1283"/>
      <c r="AE13" s="1283"/>
      <c r="AF13" s="1110" t="str">
        <f>IF(入力シート!E86="","",入力シート!E86)</f>
        <v/>
      </c>
      <c r="AG13" s="1195"/>
      <c r="AH13" s="1195"/>
      <c r="AI13" s="1195"/>
      <c r="AJ13" s="1195"/>
      <c r="AK13" s="1195"/>
      <c r="AL13" s="1195"/>
      <c r="AM13" s="1195"/>
      <c r="AN13" s="1195"/>
      <c r="AO13" s="1195"/>
      <c r="AP13" s="1195"/>
      <c r="AQ13" s="1195"/>
      <c r="AR13" s="1091" t="s">
        <v>295</v>
      </c>
      <c r="AS13" s="1216"/>
      <c r="AT13" s="624"/>
    </row>
    <row r="14" spans="1:61" ht="18.75" customHeight="1" x14ac:dyDescent="0.15">
      <c r="A14" s="630"/>
      <c r="B14" s="1236"/>
      <c r="C14" s="1237"/>
      <c r="D14" s="1237"/>
      <c r="E14" s="1237"/>
      <c r="F14" s="1237"/>
      <c r="G14" s="1237"/>
      <c r="H14" s="1237"/>
      <c r="I14" s="1237"/>
      <c r="J14" s="1237"/>
      <c r="K14" s="1237"/>
      <c r="L14" s="1237"/>
      <c r="M14" s="1238"/>
      <c r="N14" s="1283" t="s">
        <v>796</v>
      </c>
      <c r="O14" s="1283"/>
      <c r="P14" s="1283"/>
      <c r="Q14" s="1283"/>
      <c r="R14" s="1283"/>
      <c r="S14" s="1283"/>
      <c r="T14" s="1283"/>
      <c r="U14" s="1283"/>
      <c r="V14" s="1283"/>
      <c r="W14" s="1283"/>
      <c r="X14" s="1283"/>
      <c r="Y14" s="1283"/>
      <c r="Z14" s="1283"/>
      <c r="AA14" s="1283"/>
      <c r="AB14" s="1283"/>
      <c r="AC14" s="1283"/>
      <c r="AD14" s="1283"/>
      <c r="AE14" s="1283"/>
      <c r="AF14" s="1110" t="str">
        <f>IF(入力シート!E87="","",入力シート!E87)</f>
        <v/>
      </c>
      <c r="AG14" s="1195"/>
      <c r="AH14" s="1195"/>
      <c r="AI14" s="1195"/>
      <c r="AJ14" s="1195"/>
      <c r="AK14" s="1195"/>
      <c r="AL14" s="1195"/>
      <c r="AM14" s="1195"/>
      <c r="AN14" s="1195"/>
      <c r="AO14" s="1195"/>
      <c r="AP14" s="1195"/>
      <c r="AQ14" s="1195"/>
      <c r="AR14" s="1091" t="s">
        <v>295</v>
      </c>
      <c r="AS14" s="1216"/>
      <c r="AT14" s="624"/>
    </row>
    <row r="15" spans="1:61" ht="18.75" customHeight="1" x14ac:dyDescent="0.15">
      <c r="A15" s="630"/>
      <c r="B15" s="1210" t="s">
        <v>905</v>
      </c>
      <c r="C15" s="1211"/>
      <c r="D15" s="1211"/>
      <c r="E15" s="1211"/>
      <c r="F15" s="1211"/>
      <c r="G15" s="1211"/>
      <c r="H15" s="1211"/>
      <c r="I15" s="1211"/>
      <c r="J15" s="1211"/>
      <c r="K15" s="1211"/>
      <c r="L15" s="1211"/>
      <c r="M15" s="1211"/>
      <c r="N15" s="1248" t="s">
        <v>906</v>
      </c>
      <c r="O15" s="1248"/>
      <c r="P15" s="1248"/>
      <c r="Q15" s="1248"/>
      <c r="R15" s="1248"/>
      <c r="S15" s="1248"/>
      <c r="T15" s="1248"/>
      <c r="U15" s="1248"/>
      <c r="V15" s="1248"/>
      <c r="W15" s="1248"/>
      <c r="X15" s="1248"/>
      <c r="Y15" s="1248"/>
      <c r="Z15" s="1248"/>
      <c r="AA15" s="1248"/>
      <c r="AB15" s="1248"/>
      <c r="AC15" s="1248"/>
      <c r="AD15" s="1248"/>
      <c r="AE15" s="1248"/>
      <c r="AF15" s="1066" t="str">
        <f>IF(入力シート!E88="","",入力シート!E88)</f>
        <v/>
      </c>
      <c r="AG15" s="1067"/>
      <c r="AH15" s="1067"/>
      <c r="AI15" s="1067"/>
      <c r="AJ15" s="1067"/>
      <c r="AK15" s="927" t="s">
        <v>144</v>
      </c>
      <c r="AL15" s="1067" t="str">
        <f>IF(入力シート!H88="","",入力シート!H88)</f>
        <v/>
      </c>
      <c r="AM15" s="1067"/>
      <c r="AN15" s="1067"/>
      <c r="AO15" s="1067"/>
      <c r="AP15" s="1067"/>
      <c r="AQ15" s="1067"/>
      <c r="AR15" s="1091" t="s">
        <v>146</v>
      </c>
      <c r="AS15" s="1216"/>
      <c r="AT15" s="624"/>
    </row>
    <row r="16" spans="1:61" ht="18.75" customHeight="1" x14ac:dyDescent="0.15">
      <c r="A16" s="630"/>
      <c r="B16" s="1213"/>
      <c r="C16" s="1214"/>
      <c r="D16" s="1214"/>
      <c r="E16" s="1214"/>
      <c r="F16" s="1214"/>
      <c r="G16" s="1214"/>
      <c r="H16" s="1214"/>
      <c r="I16" s="1214"/>
      <c r="J16" s="1214"/>
      <c r="K16" s="1214"/>
      <c r="L16" s="1214"/>
      <c r="M16" s="1214"/>
      <c r="N16" s="1248" t="s">
        <v>907</v>
      </c>
      <c r="O16" s="1248"/>
      <c r="P16" s="1248"/>
      <c r="Q16" s="1248"/>
      <c r="R16" s="1248"/>
      <c r="S16" s="1248"/>
      <c r="T16" s="1248"/>
      <c r="U16" s="1248"/>
      <c r="V16" s="1248"/>
      <c r="W16" s="1248"/>
      <c r="X16" s="1248"/>
      <c r="Y16" s="1248"/>
      <c r="Z16" s="1248"/>
      <c r="AA16" s="1248"/>
      <c r="AB16" s="1248"/>
      <c r="AC16" s="1248"/>
      <c r="AD16" s="1248"/>
      <c r="AE16" s="1248"/>
      <c r="AF16" s="1066" t="str">
        <f>IF(入力シート!E89="","",入力シート!E89)</f>
        <v/>
      </c>
      <c r="AG16" s="1067"/>
      <c r="AH16" s="1067"/>
      <c r="AI16" s="1067"/>
      <c r="AJ16" s="1067"/>
      <c r="AK16" s="1067"/>
      <c r="AL16" s="1067"/>
      <c r="AM16" s="1067"/>
      <c r="AN16" s="1067"/>
      <c r="AO16" s="1067"/>
      <c r="AP16" s="1067"/>
      <c r="AQ16" s="1067"/>
      <c r="AR16" s="1091" t="s">
        <v>146</v>
      </c>
      <c r="AS16" s="1216"/>
      <c r="AT16" s="624"/>
    </row>
    <row r="17" spans="1:61" ht="18.75" customHeight="1" x14ac:dyDescent="0.15">
      <c r="A17" s="630"/>
      <c r="B17" s="1252" t="s">
        <v>914</v>
      </c>
      <c r="C17" s="1252"/>
      <c r="D17" s="1252"/>
      <c r="E17" s="1252"/>
      <c r="F17" s="1252"/>
      <c r="G17" s="1252"/>
      <c r="H17" s="1252"/>
      <c r="I17" s="1252"/>
      <c r="J17" s="1252"/>
      <c r="K17" s="1252"/>
      <c r="L17" s="1252"/>
      <c r="M17" s="1252"/>
      <c r="N17" s="1252"/>
      <c r="O17" s="1252"/>
      <c r="P17" s="1252"/>
      <c r="Q17" s="1252"/>
      <c r="R17" s="1252"/>
      <c r="S17" s="1252"/>
      <c r="T17" s="1252"/>
      <c r="U17" s="1252"/>
      <c r="V17" s="1252"/>
      <c r="W17" s="1252"/>
      <c r="X17" s="1252"/>
      <c r="Y17" s="1252"/>
      <c r="Z17" s="1252"/>
      <c r="AA17" s="1252"/>
      <c r="AB17" s="1252"/>
      <c r="AC17" s="1252"/>
      <c r="AD17" s="1252"/>
      <c r="AE17" s="1252"/>
      <c r="AF17" s="1296" t="str">
        <f>IF(入力シート!E92="","",IF(入力シート!E92="選択してください","",入力シート!E92))</f>
        <v/>
      </c>
      <c r="AG17" s="1297"/>
      <c r="AH17" s="1297"/>
      <c r="AI17" s="1297"/>
      <c r="AJ17" s="1297"/>
      <c r="AK17" s="1297"/>
      <c r="AL17" s="1297"/>
      <c r="AM17" s="1297"/>
      <c r="AN17" s="1297"/>
      <c r="AO17" s="1297"/>
      <c r="AP17" s="1297"/>
      <c r="AQ17" s="1297"/>
      <c r="AR17" s="1067"/>
      <c r="AS17" s="1199"/>
      <c r="AT17" s="624"/>
    </row>
    <row r="18" spans="1:61" ht="18.75" customHeight="1" x14ac:dyDescent="0.15">
      <c r="A18" s="630"/>
      <c r="B18" s="1252" t="s">
        <v>915</v>
      </c>
      <c r="C18" s="1252"/>
      <c r="D18" s="1252"/>
      <c r="E18" s="1252"/>
      <c r="F18" s="1252"/>
      <c r="G18" s="1252"/>
      <c r="H18" s="1252"/>
      <c r="I18" s="1252"/>
      <c r="J18" s="1252"/>
      <c r="K18" s="1252"/>
      <c r="L18" s="1252"/>
      <c r="M18" s="1252"/>
      <c r="N18" s="1252"/>
      <c r="O18" s="1252"/>
      <c r="P18" s="1252"/>
      <c r="Q18" s="1252"/>
      <c r="R18" s="1252"/>
      <c r="S18" s="1252"/>
      <c r="T18" s="1252"/>
      <c r="U18" s="1252"/>
      <c r="V18" s="1252"/>
      <c r="W18" s="1252"/>
      <c r="X18" s="1252"/>
      <c r="Y18" s="1252"/>
      <c r="Z18" s="1252"/>
      <c r="AA18" s="1252"/>
      <c r="AB18" s="1252"/>
      <c r="AC18" s="1252"/>
      <c r="AD18" s="1252"/>
      <c r="AE18" s="1252"/>
      <c r="AF18" s="1285" t="str">
        <f>IF(入力シート!E93="","",入力シート!E93)</f>
        <v/>
      </c>
      <c r="AG18" s="1286"/>
      <c r="AH18" s="1286"/>
      <c r="AI18" s="1286"/>
      <c r="AJ18" s="1286"/>
      <c r="AK18" s="1286"/>
      <c r="AL18" s="1286"/>
      <c r="AM18" s="1286"/>
      <c r="AN18" s="1286"/>
      <c r="AO18" s="1286"/>
      <c r="AP18" s="1286"/>
      <c r="AQ18" s="1286"/>
      <c r="AR18" s="1195"/>
      <c r="AS18" s="1108"/>
      <c r="AT18" s="624"/>
    </row>
    <row r="19" spans="1:61" ht="12.95" customHeight="1" x14ac:dyDescent="0.15">
      <c r="A19" s="630"/>
      <c r="B19" s="1234" t="s">
        <v>297</v>
      </c>
      <c r="C19" s="1234"/>
      <c r="D19" s="1234"/>
      <c r="E19" s="1234"/>
      <c r="F19" s="1234"/>
      <c r="G19" s="1234"/>
      <c r="H19" s="1234"/>
      <c r="I19" s="1234"/>
      <c r="J19" s="1234"/>
      <c r="K19" s="1234"/>
      <c r="L19" s="1234"/>
      <c r="M19" s="1234"/>
      <c r="N19" s="1234"/>
      <c r="O19" s="1234"/>
      <c r="P19" s="1234"/>
      <c r="Q19" s="1234"/>
      <c r="R19" s="1234"/>
      <c r="S19" s="1234"/>
      <c r="T19" s="1234"/>
      <c r="U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624"/>
    </row>
    <row r="20" spans="1:61" ht="15" customHeight="1" x14ac:dyDescent="0.15">
      <c r="A20" s="1247" t="s">
        <v>298</v>
      </c>
      <c r="B20" s="1247"/>
      <c r="C20" s="1247"/>
      <c r="D20" s="1247"/>
      <c r="E20" s="1247"/>
      <c r="F20" s="1247"/>
      <c r="G20" s="1247"/>
      <c r="H20" s="1247"/>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624"/>
    </row>
    <row r="21" spans="1:61" ht="18.75" customHeight="1" x14ac:dyDescent="0.15">
      <c r="A21" s="630" t="s">
        <v>208</v>
      </c>
      <c r="B21" s="998" t="s">
        <v>299</v>
      </c>
      <c r="C21" s="1234"/>
      <c r="D21" s="1234"/>
      <c r="E21" s="1234"/>
      <c r="F21" s="1234"/>
      <c r="G21" s="1234"/>
      <c r="H21" s="1234"/>
      <c r="I21" s="1234"/>
      <c r="J21" s="1234"/>
      <c r="K21" s="1234"/>
      <c r="L21" s="1234"/>
      <c r="M21" s="1234"/>
      <c r="N21" s="1234"/>
      <c r="O21" s="1234"/>
      <c r="P21" s="1234"/>
      <c r="Q21" s="1234"/>
      <c r="R21" s="1234"/>
      <c r="S21" s="1234"/>
      <c r="T21" s="1234"/>
      <c r="U21" s="1234"/>
      <c r="V21" s="1234"/>
      <c r="W21" s="1234"/>
      <c r="X21" s="1234"/>
      <c r="Y21" s="1234"/>
      <c r="Z21" s="1234"/>
      <c r="AA21" s="1234"/>
      <c r="AB21" s="1234"/>
      <c r="AC21" s="1234"/>
      <c r="AD21" s="1234"/>
      <c r="AE21" s="1235"/>
      <c r="AF21" s="1197"/>
      <c r="AG21" s="1198"/>
      <c r="AH21" s="1198"/>
      <c r="AI21" s="1198"/>
      <c r="AJ21" s="1198"/>
      <c r="AK21" s="1198"/>
      <c r="AL21" s="1198"/>
      <c r="AM21" s="1198"/>
      <c r="AN21" s="1198"/>
      <c r="AO21" s="1198"/>
      <c r="AP21" s="1198"/>
      <c r="AQ21" s="1198"/>
      <c r="AR21" s="1091" t="s">
        <v>139</v>
      </c>
      <c r="AS21" s="1216"/>
      <c r="AT21" s="624"/>
      <c r="BG21">
        <v>1</v>
      </c>
      <c r="BH21">
        <f>COUNTA(AF21)</f>
        <v>0</v>
      </c>
      <c r="BI21">
        <f>BG21-BH21</f>
        <v>1</v>
      </c>
    </row>
    <row r="22" spans="1:61" ht="18.75" customHeight="1" x14ac:dyDescent="0.15">
      <c r="A22" s="630"/>
      <c r="B22" s="1252" t="s">
        <v>300</v>
      </c>
      <c r="C22" s="1252"/>
      <c r="D22" s="1252"/>
      <c r="E22" s="1252"/>
      <c r="F22" s="1252"/>
      <c r="G22" s="1252"/>
      <c r="H22" s="1252"/>
      <c r="I22" s="1252"/>
      <c r="J22" s="1252"/>
      <c r="K22" s="1252"/>
      <c r="L22" s="1252"/>
      <c r="M22" s="1252"/>
      <c r="N22" s="1252"/>
      <c r="O22" s="1252"/>
      <c r="P22" s="1252"/>
      <c r="Q22" s="998"/>
      <c r="R22" s="998"/>
      <c r="S22" s="998"/>
      <c r="T22" s="998"/>
      <c r="U22" s="998"/>
      <c r="V22" s="998"/>
      <c r="W22" s="998"/>
      <c r="X22" s="998"/>
      <c r="Y22" s="998"/>
      <c r="Z22" s="998"/>
      <c r="AA22" s="998"/>
      <c r="AB22" s="998"/>
      <c r="AC22" s="998"/>
      <c r="AD22" s="998"/>
      <c r="AE22" s="1307"/>
      <c r="AF22" s="1306"/>
      <c r="AG22" s="1306"/>
      <c r="AH22" s="1306"/>
      <c r="AI22" s="1306"/>
      <c r="AJ22" s="1306"/>
      <c r="AK22" s="515" t="s">
        <v>301</v>
      </c>
      <c r="AL22" s="631" t="s">
        <v>302</v>
      </c>
      <c r="AM22" s="1306"/>
      <c r="AN22" s="1306"/>
      <c r="AO22" s="1306"/>
      <c r="AP22" s="1306"/>
      <c r="AQ22" s="1306"/>
      <c r="AR22" s="1211" t="s">
        <v>128</v>
      </c>
      <c r="AS22" s="1212"/>
      <c r="AT22" s="624"/>
    </row>
    <row r="23" spans="1:61" ht="18.75" customHeight="1" x14ac:dyDescent="0.15">
      <c r="A23" s="630"/>
      <c r="B23" s="1287" t="s">
        <v>303</v>
      </c>
      <c r="C23" s="984"/>
      <c r="D23" s="984"/>
      <c r="E23" s="984"/>
      <c r="F23" s="984"/>
      <c r="G23" s="984"/>
      <c r="H23" s="984"/>
      <c r="I23" s="984"/>
      <c r="J23" s="1234"/>
      <c r="K23" s="1234"/>
      <c r="L23" s="1234"/>
      <c r="M23" s="1234"/>
      <c r="N23" s="1234"/>
      <c r="O23" s="1234"/>
      <c r="P23" s="1234"/>
      <c r="Q23" s="631"/>
      <c r="R23" s="1288" t="s">
        <v>304</v>
      </c>
      <c r="S23" s="1289"/>
      <c r="T23" s="1289"/>
      <c r="U23" s="1289"/>
      <c r="V23" s="1289"/>
      <c r="W23" s="1289"/>
      <c r="X23" s="1289"/>
      <c r="Y23" s="1289"/>
      <c r="Z23" s="1289"/>
      <c r="AA23" s="1289"/>
      <c r="AB23" s="1289"/>
      <c r="AC23" s="1289"/>
      <c r="AD23" s="1289"/>
      <c r="AE23" s="1290"/>
      <c r="AF23" s="1291"/>
      <c r="AG23" s="1292"/>
      <c r="AH23" s="1292"/>
      <c r="AI23" s="1292"/>
      <c r="AJ23" s="1292"/>
      <c r="AK23" s="1292"/>
      <c r="AL23" s="1292"/>
      <c r="AM23" s="1292"/>
      <c r="AN23" s="1292"/>
      <c r="AO23" s="1292"/>
      <c r="AP23" s="1292"/>
      <c r="AQ23" s="1292"/>
      <c r="AR23" s="1292"/>
      <c r="AS23" s="1293"/>
      <c r="AT23" s="624"/>
    </row>
    <row r="24" spans="1:61" ht="18.75" customHeight="1" x14ac:dyDescent="0.15">
      <c r="A24" s="630"/>
      <c r="B24" s="1287"/>
      <c r="C24" s="984"/>
      <c r="D24" s="984"/>
      <c r="E24" s="984"/>
      <c r="F24" s="984"/>
      <c r="G24" s="984"/>
      <c r="H24" s="984"/>
      <c r="I24" s="984"/>
      <c r="J24" s="984"/>
      <c r="K24" s="984"/>
      <c r="L24" s="984"/>
      <c r="M24" s="984"/>
      <c r="N24" s="984"/>
      <c r="O24" s="984"/>
      <c r="P24" s="984"/>
      <c r="Q24" s="532"/>
      <c r="R24" s="1003" t="s">
        <v>305</v>
      </c>
      <c r="S24" s="1294"/>
      <c r="T24" s="1294"/>
      <c r="U24" s="1294"/>
      <c r="V24" s="1294"/>
      <c r="W24" s="1294"/>
      <c r="X24" s="1294"/>
      <c r="Y24" s="1294"/>
      <c r="Z24" s="1294"/>
      <c r="AA24" s="1294"/>
      <c r="AB24" s="1294"/>
      <c r="AC24" s="1294"/>
      <c r="AD24" s="1294"/>
      <c r="AE24" s="1295"/>
      <c r="AF24" s="1239"/>
      <c r="AG24" s="1240"/>
      <c r="AH24" s="1240"/>
      <c r="AI24" s="1240"/>
      <c r="AJ24" s="1240"/>
      <c r="AK24" s="1240"/>
      <c r="AL24" s="1240"/>
      <c r="AM24" s="1240"/>
      <c r="AN24" s="1240"/>
      <c r="AO24" s="1240"/>
      <c r="AP24" s="1240"/>
      <c r="AQ24" s="1240"/>
      <c r="AR24" s="1240"/>
      <c r="AS24" s="1241"/>
      <c r="AT24" s="624"/>
    </row>
    <row r="25" spans="1:61" ht="18.75" customHeight="1" x14ac:dyDescent="0.15">
      <c r="A25" s="630"/>
      <c r="B25" s="1236"/>
      <c r="C25" s="1237"/>
      <c r="D25" s="1237"/>
      <c r="E25" s="1237"/>
      <c r="F25" s="1237"/>
      <c r="G25" s="1237"/>
      <c r="H25" s="1237"/>
      <c r="I25" s="1237"/>
      <c r="J25" s="1237"/>
      <c r="K25" s="1237"/>
      <c r="L25" s="1237"/>
      <c r="M25" s="1237"/>
      <c r="N25" s="1237"/>
      <c r="O25" s="1237"/>
      <c r="P25" s="1237"/>
      <c r="Q25" s="632"/>
      <c r="R25" s="1005" t="s">
        <v>306</v>
      </c>
      <c r="S25" s="1242"/>
      <c r="T25" s="1242"/>
      <c r="U25" s="1242"/>
      <c r="V25" s="1242"/>
      <c r="W25" s="1242"/>
      <c r="X25" s="1242"/>
      <c r="Y25" s="1242"/>
      <c r="Z25" s="1242"/>
      <c r="AA25" s="1242"/>
      <c r="AB25" s="1242"/>
      <c r="AC25" s="1242"/>
      <c r="AD25" s="1242"/>
      <c r="AE25" s="1243"/>
      <c r="AF25" s="1244"/>
      <c r="AG25" s="1245"/>
      <c r="AH25" s="1245"/>
      <c r="AI25" s="1245"/>
      <c r="AJ25" s="1245"/>
      <c r="AK25" s="1245"/>
      <c r="AL25" s="1245"/>
      <c r="AM25" s="1245"/>
      <c r="AN25" s="1245"/>
      <c r="AO25" s="1245"/>
      <c r="AP25" s="1245"/>
      <c r="AQ25" s="1245"/>
      <c r="AR25" s="1245"/>
      <c r="AS25" s="1246"/>
      <c r="AT25" s="624"/>
    </row>
    <row r="26" spans="1:61" ht="18.75" customHeight="1" x14ac:dyDescent="0.15">
      <c r="A26" s="630"/>
      <c r="B26" s="1252" t="s">
        <v>307</v>
      </c>
      <c r="C26" s="1182"/>
      <c r="D26" s="1182"/>
      <c r="E26" s="1182"/>
      <c r="F26" s="1182"/>
      <c r="G26" s="1182"/>
      <c r="H26" s="1182"/>
      <c r="I26" s="1182"/>
      <c r="J26" s="1182"/>
      <c r="K26" s="1182"/>
      <c r="L26" s="1182"/>
      <c r="M26" s="1182"/>
      <c r="N26" s="1182"/>
      <c r="O26" s="1182"/>
      <c r="P26" s="1182"/>
      <c r="Q26" s="1237"/>
      <c r="R26" s="1237"/>
      <c r="S26" s="1237"/>
      <c r="T26" s="1237"/>
      <c r="U26" s="1237"/>
      <c r="V26" s="1237"/>
      <c r="W26" s="1237"/>
      <c r="X26" s="1237"/>
      <c r="Y26" s="1237"/>
      <c r="Z26" s="1237"/>
      <c r="AA26" s="1237"/>
      <c r="AB26" s="1237"/>
      <c r="AC26" s="1237"/>
      <c r="AD26" s="1237"/>
      <c r="AE26" s="1237"/>
      <c r="AF26" s="1253"/>
      <c r="AG26" s="1204"/>
      <c r="AH26" s="1204"/>
      <c r="AI26" s="1204"/>
      <c r="AJ26" s="1204"/>
      <c r="AK26" s="1204"/>
      <c r="AL26" s="1204"/>
      <c r="AM26" s="1204"/>
      <c r="AN26" s="1204"/>
      <c r="AO26" s="1204"/>
      <c r="AP26" s="1204"/>
      <c r="AQ26" s="1204"/>
      <c r="AR26" s="632" t="s">
        <v>141</v>
      </c>
      <c r="AS26" s="633"/>
      <c r="AT26" s="624"/>
    </row>
    <row r="27" spans="1:61" x14ac:dyDescent="0.15">
      <c r="A27" s="623"/>
      <c r="B27" s="575"/>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c r="AT27" s="624"/>
    </row>
    <row r="28" spans="1:61" ht="15" customHeight="1" x14ac:dyDescent="0.15">
      <c r="A28" s="629" t="s">
        <v>308</v>
      </c>
      <c r="B28" s="530"/>
      <c r="C28" s="530"/>
      <c r="D28" s="530"/>
      <c r="E28" s="832"/>
      <c r="F28" s="832"/>
      <c r="G28" s="832"/>
      <c r="H28" s="575"/>
      <c r="I28" s="575"/>
      <c r="J28" s="575"/>
      <c r="K28" s="575"/>
      <c r="L28" s="575"/>
      <c r="M28" s="575"/>
      <c r="N28" s="575"/>
      <c r="O28" s="575"/>
      <c r="P28" s="575"/>
      <c r="Q28" s="575"/>
      <c r="R28" s="575"/>
      <c r="S28" s="575"/>
      <c r="T28" s="575"/>
      <c r="U28" s="575"/>
      <c r="V28" s="575"/>
      <c r="W28" s="575"/>
      <c r="X28" s="575"/>
      <c r="Y28" s="575"/>
      <c r="Z28" s="575"/>
      <c r="AA28" s="575"/>
      <c r="AB28" s="634"/>
      <c r="AC28" s="575"/>
      <c r="AD28" s="575"/>
      <c r="AE28" s="575"/>
      <c r="AF28" s="575"/>
      <c r="AG28" s="575"/>
      <c r="AH28" s="575"/>
      <c r="AI28" s="575"/>
      <c r="AJ28" s="575"/>
      <c r="AK28" s="575"/>
      <c r="AL28" s="575"/>
      <c r="AM28" s="575"/>
      <c r="AN28" s="575"/>
      <c r="AO28" s="575"/>
      <c r="AP28" s="575"/>
      <c r="AQ28" s="575"/>
      <c r="AR28" s="575"/>
      <c r="AS28" s="575"/>
      <c r="AT28" s="624"/>
    </row>
    <row r="29" spans="1:61" ht="18.75" customHeight="1" thickBot="1" x14ac:dyDescent="0.2">
      <c r="A29" s="623"/>
      <c r="B29" s="1217" t="s">
        <v>309</v>
      </c>
      <c r="C29" s="1218"/>
      <c r="D29" s="1218"/>
      <c r="E29" s="1218"/>
      <c r="F29" s="1218"/>
      <c r="G29" s="1218"/>
      <c r="H29" s="1218"/>
      <c r="I29" s="1218"/>
      <c r="J29" s="1218"/>
      <c r="K29" s="1218"/>
      <c r="L29" s="1218"/>
      <c r="M29" s="1218"/>
      <c r="N29" s="1218"/>
      <c r="O29" s="1218"/>
      <c r="P29" s="1218"/>
      <c r="Q29" s="1218"/>
      <c r="R29" s="1218"/>
      <c r="S29" s="1218"/>
      <c r="T29" s="1218"/>
      <c r="U29" s="1218"/>
      <c r="V29" s="1218"/>
      <c r="W29" s="1218"/>
      <c r="X29" s="1218"/>
      <c r="Y29" s="1219"/>
      <c r="Z29" s="637"/>
      <c r="AA29" s="1218" t="s">
        <v>310</v>
      </c>
      <c r="AB29" s="1218"/>
      <c r="AC29" s="1218"/>
      <c r="AD29" s="1218"/>
      <c r="AE29" s="1218"/>
      <c r="AF29" s="1218"/>
      <c r="AG29" s="1218"/>
      <c r="AH29" s="1218"/>
      <c r="AI29" s="1218"/>
      <c r="AJ29" s="1218"/>
      <c r="AK29" s="1218"/>
      <c r="AL29" s="1218"/>
      <c r="AM29" s="1218"/>
      <c r="AN29" s="1218"/>
      <c r="AO29" s="1218"/>
      <c r="AP29" s="1218"/>
      <c r="AQ29" s="1218"/>
      <c r="AR29" s="1218"/>
      <c r="AS29" s="1219"/>
      <c r="AT29" s="624"/>
    </row>
    <row r="30" spans="1:61" ht="18.75" customHeight="1" thickTop="1" x14ac:dyDescent="0.15">
      <c r="A30" s="623"/>
      <c r="B30" s="1259" t="s">
        <v>311</v>
      </c>
      <c r="C30" s="1221"/>
      <c r="D30" s="1221"/>
      <c r="E30" s="1221"/>
      <c r="F30" s="1221"/>
      <c r="G30" s="1221"/>
      <c r="H30" s="1221"/>
      <c r="I30" s="1221"/>
      <c r="J30" s="1222"/>
      <c r="K30" s="1257"/>
      <c r="L30" s="1258"/>
      <c r="M30" s="1258"/>
      <c r="N30" s="1258"/>
      <c r="O30" s="1258"/>
      <c r="P30" s="1258"/>
      <c r="Q30" s="1258"/>
      <c r="R30" s="1258"/>
      <c r="S30" s="1258"/>
      <c r="T30" s="1258"/>
      <c r="U30" s="1258"/>
      <c r="V30" s="1258"/>
      <c r="W30" s="1258"/>
      <c r="X30" s="638" t="s">
        <v>130</v>
      </c>
      <c r="Y30" s="639"/>
      <c r="Z30" s="599"/>
      <c r="AA30" s="1221" t="s">
        <v>312</v>
      </c>
      <c r="AB30" s="1221"/>
      <c r="AC30" s="1221"/>
      <c r="AD30" s="1221"/>
      <c r="AE30" s="1221"/>
      <c r="AF30" s="1221"/>
      <c r="AG30" s="1222"/>
      <c r="AH30" s="1254" t="str">
        <f>IF(入力シート!E79="","",IF(入力シート!E79="選択してください","",入力シート!E79))</f>
        <v/>
      </c>
      <c r="AI30" s="1255"/>
      <c r="AJ30" s="1255"/>
      <c r="AK30" s="1255"/>
      <c r="AL30" s="1255"/>
      <c r="AM30" s="1255"/>
      <c r="AN30" s="1255"/>
      <c r="AO30" s="1255"/>
      <c r="AP30" s="1255"/>
      <c r="AQ30" s="1255"/>
      <c r="AR30" s="1255"/>
      <c r="AS30" s="1256"/>
      <c r="AT30" s="624"/>
    </row>
    <row r="31" spans="1:61" ht="18.75" customHeight="1" x14ac:dyDescent="0.15">
      <c r="A31" s="623"/>
      <c r="B31" s="1090" t="s">
        <v>313</v>
      </c>
      <c r="C31" s="1091"/>
      <c r="D31" s="1091"/>
      <c r="E31" s="1091"/>
      <c r="F31" s="1091"/>
      <c r="G31" s="1091"/>
      <c r="H31" s="1091"/>
      <c r="I31" s="1091"/>
      <c r="J31" s="1216"/>
      <c r="K31" s="1198"/>
      <c r="L31" s="1198"/>
      <c r="M31" s="1198"/>
      <c r="N31" s="1198"/>
      <c r="O31" s="1198"/>
      <c r="P31" s="1198"/>
      <c r="Q31" s="1198"/>
      <c r="R31" s="1198"/>
      <c r="S31" s="1198"/>
      <c r="T31" s="1198"/>
      <c r="U31" s="1198"/>
      <c r="V31" s="1198"/>
      <c r="W31" s="1198"/>
      <c r="X31" s="626" t="s">
        <v>128</v>
      </c>
      <c r="Y31" s="636"/>
      <c r="Z31" s="640"/>
      <c r="AA31" s="1091" t="s">
        <v>314</v>
      </c>
      <c r="AB31" s="1091"/>
      <c r="AC31" s="1091"/>
      <c r="AD31" s="1091"/>
      <c r="AE31" s="1091"/>
      <c r="AF31" s="1091"/>
      <c r="AG31" s="1216"/>
      <c r="AH31" s="1197"/>
      <c r="AI31" s="1198"/>
      <c r="AJ31" s="1198"/>
      <c r="AK31" s="1198"/>
      <c r="AL31" s="1198"/>
      <c r="AM31" s="1198"/>
      <c r="AN31" s="1198"/>
      <c r="AO31" s="1198"/>
      <c r="AP31" s="1198"/>
      <c r="AQ31" s="1198"/>
      <c r="AR31" s="572" t="s">
        <v>301</v>
      </c>
      <c r="AS31" s="573"/>
      <c r="AT31" s="624"/>
    </row>
    <row r="32" spans="1:61" ht="18.75" customHeight="1" x14ac:dyDescent="0.15">
      <c r="A32" s="623"/>
      <c r="B32" s="1090" t="s">
        <v>315</v>
      </c>
      <c r="C32" s="1091"/>
      <c r="D32" s="1091"/>
      <c r="E32" s="1091"/>
      <c r="F32" s="1091"/>
      <c r="G32" s="1091"/>
      <c r="H32" s="1091"/>
      <c r="I32" s="1091"/>
      <c r="J32" s="1216"/>
      <c r="K32" s="1198"/>
      <c r="L32" s="1198"/>
      <c r="M32" s="1198"/>
      <c r="N32" s="1198"/>
      <c r="O32" s="1198"/>
      <c r="P32" s="1198"/>
      <c r="Q32" s="1198"/>
      <c r="R32" s="1198"/>
      <c r="S32" s="1198"/>
      <c r="T32" s="1198"/>
      <c r="U32" s="1198"/>
      <c r="V32" s="1198"/>
      <c r="W32" s="1198"/>
      <c r="X32" s="847" t="s">
        <v>324</v>
      </c>
      <c r="Y32" s="636"/>
      <c r="Z32" s="599"/>
      <c r="AA32" s="1091" t="s">
        <v>316</v>
      </c>
      <c r="AB32" s="1091"/>
      <c r="AC32" s="1091"/>
      <c r="AD32" s="1091"/>
      <c r="AE32" s="1091"/>
      <c r="AF32" s="1091"/>
      <c r="AG32" s="1216"/>
      <c r="AH32" s="1110" t="str">
        <f>IF(入力シート!H73="","",入力シート!H73)</f>
        <v/>
      </c>
      <c r="AI32" s="1195"/>
      <c r="AJ32" s="1195"/>
      <c r="AK32" s="1195"/>
      <c r="AL32" s="1195"/>
      <c r="AM32" s="1195"/>
      <c r="AN32" s="1195"/>
      <c r="AO32" s="1195"/>
      <c r="AP32" s="1195"/>
      <c r="AQ32" s="1195"/>
      <c r="AR32" s="572" t="s">
        <v>130</v>
      </c>
      <c r="AS32" s="573"/>
      <c r="AT32" s="624"/>
    </row>
    <row r="33" spans="1:46" ht="18.75" customHeight="1" x14ac:dyDescent="0.15">
      <c r="A33" s="623"/>
      <c r="B33" s="1100" t="s">
        <v>317</v>
      </c>
      <c r="C33" s="1100"/>
      <c r="D33" s="1100"/>
      <c r="E33" s="1100"/>
      <c r="F33" s="1100"/>
      <c r="G33" s="1100"/>
      <c r="H33" s="1100"/>
      <c r="I33" s="1100"/>
      <c r="J33" s="1100"/>
      <c r="K33" s="1100"/>
      <c r="L33" s="1100"/>
      <c r="M33" s="1100"/>
      <c r="N33" s="1100"/>
      <c r="O33" s="1100"/>
      <c r="P33" s="1100"/>
      <c r="Q33" s="1100"/>
      <c r="R33" s="1100"/>
      <c r="S33" s="1100"/>
      <c r="T33" s="1100"/>
      <c r="U33" s="1100"/>
      <c r="V33" s="1100"/>
      <c r="W33" s="1100"/>
      <c r="X33" s="1100"/>
      <c r="Y33" s="1100"/>
      <c r="Z33" s="599"/>
      <c r="AA33" s="1091" t="s">
        <v>318</v>
      </c>
      <c r="AB33" s="1091"/>
      <c r="AC33" s="1091"/>
      <c r="AD33" s="1091"/>
      <c r="AE33" s="1091"/>
      <c r="AF33" s="1091"/>
      <c r="AG33" s="1216"/>
      <c r="AH33" s="1110" t="str">
        <f>IF(入力シート!E82="","",入力シート!E82)</f>
        <v/>
      </c>
      <c r="AI33" s="1195"/>
      <c r="AJ33" s="1195"/>
      <c r="AK33" s="1195"/>
      <c r="AL33" s="1195"/>
      <c r="AM33" s="1195"/>
      <c r="AN33" s="1195"/>
      <c r="AO33" s="1195"/>
      <c r="AP33" s="1195"/>
      <c r="AQ33" s="1195"/>
      <c r="AR33" s="572" t="s">
        <v>141</v>
      </c>
      <c r="AS33" s="573"/>
      <c r="AT33" s="624"/>
    </row>
    <row r="34" spans="1:46" ht="18.75" customHeight="1" x14ac:dyDescent="0.15">
      <c r="A34" s="623"/>
      <c r="B34" s="641"/>
      <c r="C34" s="642"/>
      <c r="D34" s="1224" t="s">
        <v>621</v>
      </c>
      <c r="E34" s="1224"/>
      <c r="F34" s="1224"/>
      <c r="G34" s="1224"/>
      <c r="H34" s="1224"/>
      <c r="I34" s="1224"/>
      <c r="J34" s="1224"/>
      <c r="K34" s="1224"/>
      <c r="L34" s="1225"/>
      <c r="M34" s="980" t="s">
        <v>169</v>
      </c>
      <c r="N34" s="1226"/>
      <c r="O34" s="1226"/>
      <c r="P34" s="1226"/>
      <c r="Q34" s="1227"/>
      <c r="R34" s="1223" t="s">
        <v>619</v>
      </c>
      <c r="S34" s="1224"/>
      <c r="T34" s="1224"/>
      <c r="U34" s="1224"/>
      <c r="V34" s="1224"/>
      <c r="W34" s="1224"/>
      <c r="X34" s="1224"/>
      <c r="Y34" s="1225"/>
      <c r="Z34" s="599"/>
      <c r="AA34" s="1220" t="s">
        <v>319</v>
      </c>
      <c r="AB34" s="1091"/>
      <c r="AC34" s="1091"/>
      <c r="AD34" s="1091"/>
      <c r="AE34" s="1091"/>
      <c r="AF34" s="1091"/>
      <c r="AG34" s="1216"/>
      <c r="AH34" s="1309" t="str">
        <f>IF(入力シート!E83="","",入力シート!E83)</f>
        <v/>
      </c>
      <c r="AI34" s="1310"/>
      <c r="AJ34" s="1310"/>
      <c r="AK34" s="1310"/>
      <c r="AL34" s="1195" t="s">
        <v>641</v>
      </c>
      <c r="AM34" s="1195"/>
      <c r="AN34" s="1196" t="str">
        <f>IF(入力シート!H83="","",入力シート!H83)</f>
        <v/>
      </c>
      <c r="AO34" s="1196"/>
      <c r="AP34" s="1196"/>
      <c r="AQ34" s="1196"/>
      <c r="AR34" s="626" t="s">
        <v>141</v>
      </c>
      <c r="AS34" s="636"/>
      <c r="AT34" s="624"/>
    </row>
    <row r="35" spans="1:46" ht="18.75" customHeight="1" x14ac:dyDescent="0.15">
      <c r="A35" s="623"/>
      <c r="B35" s="1228">
        <v>1</v>
      </c>
      <c r="C35" s="1229"/>
      <c r="D35" s="1191" t="str">
        <f>IF(入力シート!E96="","",入力シート!E96)</f>
        <v/>
      </c>
      <c r="E35" s="1192"/>
      <c r="F35" s="1192"/>
      <c r="G35" s="1192"/>
      <c r="H35" s="1192"/>
      <c r="I35" s="1192"/>
      <c r="J35" s="1192"/>
      <c r="K35" s="1192"/>
      <c r="L35" s="643" t="s">
        <v>616</v>
      </c>
      <c r="M35" s="1191" t="str">
        <f>IF(入力シート!H96="","",入力シート!H96)</f>
        <v/>
      </c>
      <c r="N35" s="1192"/>
      <c r="O35" s="1192"/>
      <c r="P35" s="1192"/>
      <c r="Q35" s="644" t="s">
        <v>135</v>
      </c>
      <c r="R35" s="1191" t="str">
        <f>IF(OR(D35="",M35=""),"",D35*M35)</f>
        <v/>
      </c>
      <c r="S35" s="1192"/>
      <c r="T35" s="1192"/>
      <c r="U35" s="1192"/>
      <c r="V35" s="1192"/>
      <c r="W35" s="1192"/>
      <c r="X35" s="1192"/>
      <c r="Y35" s="645" t="s">
        <v>615</v>
      </c>
      <c r="Z35" s="599"/>
      <c r="AA35" s="1091" t="s">
        <v>320</v>
      </c>
      <c r="AB35" s="1091"/>
      <c r="AC35" s="1091"/>
      <c r="AD35" s="1091"/>
      <c r="AE35" s="1091"/>
      <c r="AF35" s="1091"/>
      <c r="AG35" s="1216"/>
      <c r="AH35" s="1066" t="str">
        <f>IF(入力シート!E90="","",IF(入力シート!E90="選択してください","",入力シート!E90))</f>
        <v/>
      </c>
      <c r="AI35" s="1067"/>
      <c r="AJ35" s="1067"/>
      <c r="AK35" s="1067"/>
      <c r="AL35" s="1067"/>
      <c r="AM35" s="1067"/>
      <c r="AN35" s="1067"/>
      <c r="AO35" s="1067"/>
      <c r="AP35" s="1067"/>
      <c r="AQ35" s="1067"/>
      <c r="AR35" s="1067"/>
      <c r="AS35" s="1199"/>
      <c r="AT35" s="624"/>
    </row>
    <row r="36" spans="1:46" ht="18.75" customHeight="1" x14ac:dyDescent="0.15">
      <c r="A36" s="623"/>
      <c r="B36" s="1230">
        <v>2</v>
      </c>
      <c r="C36" s="1231"/>
      <c r="D36" s="1298" t="str">
        <f>IF(OR(入力シート!E94&lt;2,入力シート!E97=""),"",入力シート!E97)</f>
        <v/>
      </c>
      <c r="E36" s="1299"/>
      <c r="F36" s="1299"/>
      <c r="G36" s="1299"/>
      <c r="H36" s="1299"/>
      <c r="I36" s="1299"/>
      <c r="J36" s="1299"/>
      <c r="K36" s="1299"/>
      <c r="L36" s="646" t="s">
        <v>616</v>
      </c>
      <c r="M36" s="1298" t="str">
        <f>IF(OR(入力シート!E94&lt;2,入力シート!H97=""),"",入力シート!H97)</f>
        <v/>
      </c>
      <c r="N36" s="1299"/>
      <c r="O36" s="1299"/>
      <c r="P36" s="1299"/>
      <c r="Q36" s="647" t="s">
        <v>135</v>
      </c>
      <c r="R36" s="1193" t="str">
        <f>IF(OR(D36="",M36=""),"",D36*M36)</f>
        <v/>
      </c>
      <c r="S36" s="1194"/>
      <c r="T36" s="1194"/>
      <c r="U36" s="1194"/>
      <c r="V36" s="1194"/>
      <c r="W36" s="1194"/>
      <c r="X36" s="1194"/>
      <c r="Y36" s="648" t="s">
        <v>615</v>
      </c>
      <c r="Z36" s="599"/>
      <c r="AA36" s="1211" t="s">
        <v>321</v>
      </c>
      <c r="AB36" s="1211"/>
      <c r="AC36" s="1211"/>
      <c r="AD36" s="1211"/>
      <c r="AE36" s="1211"/>
      <c r="AF36" s="1211"/>
      <c r="AG36" s="1212"/>
      <c r="AH36" s="1200"/>
      <c r="AI36" s="1201"/>
      <c r="AJ36" s="1201"/>
      <c r="AK36" s="1201"/>
      <c r="AL36" s="1201"/>
      <c r="AM36" s="1201"/>
      <c r="AN36" s="1201"/>
      <c r="AO36" s="1201"/>
      <c r="AP36" s="1201"/>
      <c r="AQ36" s="1201"/>
      <c r="AR36" s="1201"/>
      <c r="AS36" s="1202"/>
      <c r="AT36" s="624"/>
    </row>
    <row r="37" spans="1:46" ht="18.75" customHeight="1" x14ac:dyDescent="0.15">
      <c r="A37" s="623"/>
      <c r="B37" s="1230">
        <v>3</v>
      </c>
      <c r="C37" s="1231"/>
      <c r="D37" s="1298" t="str">
        <f>IF(OR(入力シート!E94&lt;3,入力シート!E98=""),"",入力シート!E98)</f>
        <v/>
      </c>
      <c r="E37" s="1299"/>
      <c r="F37" s="1299"/>
      <c r="G37" s="1299"/>
      <c r="H37" s="1299"/>
      <c r="I37" s="1299"/>
      <c r="J37" s="1299"/>
      <c r="K37" s="1299"/>
      <c r="L37" s="646" t="s">
        <v>616</v>
      </c>
      <c r="M37" s="1298" t="str">
        <f>IF(OR(入力シート!E94&lt;3,入力シート!H98=""),"",入力シート!H98)</f>
        <v/>
      </c>
      <c r="N37" s="1299"/>
      <c r="O37" s="1299"/>
      <c r="P37" s="1299"/>
      <c r="Q37" s="647" t="s">
        <v>135</v>
      </c>
      <c r="R37" s="1298" t="str">
        <f>IF(OR(D37="",M37=""),"",D37*M37)</f>
        <v/>
      </c>
      <c r="S37" s="1299"/>
      <c r="T37" s="1299"/>
      <c r="U37" s="1299"/>
      <c r="V37" s="1299"/>
      <c r="W37" s="1299"/>
      <c r="X37" s="1299"/>
      <c r="Y37" s="648" t="s">
        <v>615</v>
      </c>
      <c r="Z37" s="599"/>
      <c r="AA37" s="1214"/>
      <c r="AB37" s="1214"/>
      <c r="AC37" s="1214"/>
      <c r="AD37" s="1214"/>
      <c r="AE37" s="1214"/>
      <c r="AF37" s="1214"/>
      <c r="AG37" s="1215"/>
      <c r="AH37" s="1200"/>
      <c r="AI37" s="1201"/>
      <c r="AJ37" s="1201"/>
      <c r="AK37" s="1201"/>
      <c r="AL37" s="1201"/>
      <c r="AM37" s="1201"/>
      <c r="AN37" s="1201"/>
      <c r="AO37" s="1201"/>
      <c r="AP37" s="1201"/>
      <c r="AQ37" s="1201"/>
      <c r="AR37" s="1201"/>
      <c r="AS37" s="1202"/>
      <c r="AT37" s="624"/>
    </row>
    <row r="38" spans="1:46" ht="18.75" customHeight="1" x14ac:dyDescent="0.15">
      <c r="A38" s="623"/>
      <c r="B38" s="1230">
        <v>4</v>
      </c>
      <c r="C38" s="1231"/>
      <c r="D38" s="1298" t="str">
        <f>IF(OR(入力シート!E94&lt;4,入力シート!E99=""),"",入力シート!E99)</f>
        <v/>
      </c>
      <c r="E38" s="1299"/>
      <c r="F38" s="1299"/>
      <c r="G38" s="1299"/>
      <c r="H38" s="1299"/>
      <c r="I38" s="1299"/>
      <c r="J38" s="1299"/>
      <c r="K38" s="1299"/>
      <c r="L38" s="646" t="s">
        <v>616</v>
      </c>
      <c r="M38" s="1298" t="str">
        <f>IF(OR(入力シート!E94&lt;4,入力シート!H99=""),"",入力シート!H99)</f>
        <v/>
      </c>
      <c r="N38" s="1299"/>
      <c r="O38" s="1299"/>
      <c r="P38" s="1299"/>
      <c r="Q38" s="647" t="s">
        <v>135</v>
      </c>
      <c r="R38" s="1262" t="str">
        <f>IF(OR(D38="",M38=""),"",D38*M38)</f>
        <v/>
      </c>
      <c r="S38" s="1263"/>
      <c r="T38" s="1263"/>
      <c r="U38" s="1263"/>
      <c r="V38" s="1263"/>
      <c r="W38" s="1263"/>
      <c r="X38" s="1263"/>
      <c r="Y38" s="648" t="s">
        <v>615</v>
      </c>
      <c r="Z38" s="599"/>
      <c r="AA38" s="1211" t="s">
        <v>322</v>
      </c>
      <c r="AB38" s="1211"/>
      <c r="AC38" s="1211"/>
      <c r="AD38" s="1211"/>
      <c r="AE38" s="1211"/>
      <c r="AF38" s="1211"/>
      <c r="AG38" s="1212"/>
      <c r="AH38" s="1205"/>
      <c r="AI38" s="1206"/>
      <c r="AJ38" s="1206"/>
      <c r="AK38" s="1206"/>
      <c r="AL38" s="1206"/>
      <c r="AM38" s="1206"/>
      <c r="AN38" s="1206"/>
      <c r="AO38" s="1206"/>
      <c r="AP38" s="1206"/>
      <c r="AQ38" s="1206"/>
      <c r="AR38" s="1206"/>
      <c r="AS38" s="1207"/>
      <c r="AT38" s="624"/>
    </row>
    <row r="39" spans="1:46" ht="18.75" customHeight="1" x14ac:dyDescent="0.15">
      <c r="A39" s="623"/>
      <c r="B39" s="1232">
        <v>5</v>
      </c>
      <c r="C39" s="1233"/>
      <c r="D39" s="1193" t="str">
        <f>IF(OR(入力シート!E94&lt;5,入力シート!E100=""),"",入力シート!E100)</f>
        <v/>
      </c>
      <c r="E39" s="1194"/>
      <c r="F39" s="1194"/>
      <c r="G39" s="1194"/>
      <c r="H39" s="1194"/>
      <c r="I39" s="1194"/>
      <c r="J39" s="1194"/>
      <c r="K39" s="1194"/>
      <c r="L39" s="650" t="s">
        <v>616</v>
      </c>
      <c r="M39" s="1193" t="str">
        <f>IF(OR(入力シート!E94&lt;5,入力シート!H100=""),"",入力シート!H100)</f>
        <v/>
      </c>
      <c r="N39" s="1194"/>
      <c r="O39" s="1194"/>
      <c r="P39" s="1194"/>
      <c r="Q39" s="651" t="s">
        <v>135</v>
      </c>
      <c r="R39" s="1260" t="str">
        <f>IF(OR(D39="",M39=""),"",D39*M39)</f>
        <v/>
      </c>
      <c r="S39" s="1261"/>
      <c r="T39" s="1261"/>
      <c r="U39" s="1261"/>
      <c r="V39" s="1261"/>
      <c r="W39" s="1261"/>
      <c r="X39" s="1261"/>
      <c r="Y39" s="652" t="s">
        <v>615</v>
      </c>
      <c r="Z39" s="599"/>
      <c r="AA39" s="1214"/>
      <c r="AB39" s="1214"/>
      <c r="AC39" s="1214"/>
      <c r="AD39" s="1214"/>
      <c r="AE39" s="1214"/>
      <c r="AF39" s="1214"/>
      <c r="AG39" s="1215"/>
      <c r="AH39" s="1208" t="s">
        <v>323</v>
      </c>
      <c r="AI39" s="1209"/>
      <c r="AJ39" s="1209"/>
      <c r="AK39" s="1209"/>
      <c r="AL39" s="1209"/>
      <c r="AM39" s="1204"/>
      <c r="AN39" s="1204"/>
      <c r="AO39" s="1204"/>
      <c r="AP39" s="1204"/>
      <c r="AQ39" s="1204"/>
      <c r="AR39" s="28" t="s">
        <v>324</v>
      </c>
      <c r="AS39" s="29"/>
      <c r="AT39" s="624"/>
    </row>
    <row r="40" spans="1:46" ht="18.75" customHeight="1" x14ac:dyDescent="0.15">
      <c r="A40" s="623"/>
      <c r="B40" s="1066" t="s">
        <v>620</v>
      </c>
      <c r="C40" s="1067"/>
      <c r="D40" s="1067"/>
      <c r="E40" s="1067"/>
      <c r="F40" s="1067"/>
      <c r="G40" s="1067"/>
      <c r="H40" s="1067"/>
      <c r="I40" s="1067"/>
      <c r="J40" s="1067"/>
      <c r="K40" s="1067"/>
      <c r="L40" s="1067"/>
      <c r="M40" s="1044"/>
      <c r="N40" s="1044"/>
      <c r="O40" s="1044"/>
      <c r="P40" s="1044"/>
      <c r="Q40" s="1199"/>
      <c r="R40" s="1285" t="str">
        <f>IF(SUM(R35:X39)=0,"",SUM(R35:X39))</f>
        <v/>
      </c>
      <c r="S40" s="1286"/>
      <c r="T40" s="1286"/>
      <c r="U40" s="1286"/>
      <c r="V40" s="1286"/>
      <c r="W40" s="1286"/>
      <c r="X40" s="1286"/>
      <c r="Y40" s="653" t="s">
        <v>615</v>
      </c>
      <c r="Z40" s="599"/>
      <c r="AA40" s="1091" t="s">
        <v>325</v>
      </c>
      <c r="AB40" s="1091"/>
      <c r="AC40" s="1091"/>
      <c r="AD40" s="1091"/>
      <c r="AE40" s="1091"/>
      <c r="AF40" s="1091"/>
      <c r="AG40" s="1216"/>
      <c r="AH40" s="1197"/>
      <c r="AI40" s="1198"/>
      <c r="AJ40" s="1198"/>
      <c r="AK40" s="1198"/>
      <c r="AL40" s="572" t="s">
        <v>324</v>
      </c>
      <c r="AM40" s="1203"/>
      <c r="AN40" s="1203"/>
      <c r="AO40" s="1203"/>
      <c r="AP40" s="1203"/>
      <c r="AQ40" s="1203"/>
      <c r="AR40" s="1091" t="s">
        <v>755</v>
      </c>
      <c r="AS40" s="1216"/>
      <c r="AT40" s="624"/>
    </row>
    <row r="41" spans="1:46" ht="18.75" customHeight="1" x14ac:dyDescent="0.15">
      <c r="A41" s="623"/>
      <c r="B41" s="1100" t="s">
        <v>330</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0"/>
      <c r="Y41" s="1100"/>
      <c r="Z41" s="599"/>
      <c r="AA41" s="1090" t="s">
        <v>326</v>
      </c>
      <c r="AB41" s="1091"/>
      <c r="AC41" s="1091"/>
      <c r="AD41" s="1091"/>
      <c r="AE41" s="1091"/>
      <c r="AF41" s="1091"/>
      <c r="AG41" s="1216"/>
      <c r="AH41" s="1066" t="str">
        <f>IF(入力シート!E91="","",IF(入力シート!E91="選択してください","",入力シート!E91))</f>
        <v/>
      </c>
      <c r="AI41" s="1067"/>
      <c r="AJ41" s="1067"/>
      <c r="AK41" s="1067"/>
      <c r="AL41" s="1067"/>
      <c r="AM41" s="1067"/>
      <c r="AN41" s="1067"/>
      <c r="AO41" s="1067"/>
      <c r="AP41" s="1067"/>
      <c r="AQ41" s="1067"/>
      <c r="AR41" s="1067"/>
      <c r="AS41" s="1199"/>
      <c r="AT41" s="624"/>
    </row>
    <row r="42" spans="1:46" ht="18.75" customHeight="1" x14ac:dyDescent="0.15">
      <c r="A42" s="623"/>
      <c r="B42" s="1284" t="str">
        <f>IF(入力シート!$E$170="有","・EMSにて","")</f>
        <v/>
      </c>
      <c r="C42" s="1267"/>
      <c r="D42" s="1267"/>
      <c r="E42" s="1267" t="str">
        <f>IF(入力シート!$E$170="有","放電側","")</f>
        <v/>
      </c>
      <c r="F42" s="1267"/>
      <c r="G42" s="1267" t="str">
        <f>IF(入力シート!$E$170="有",入力シート!H171,"")</f>
        <v/>
      </c>
      <c r="H42" s="1267"/>
      <c r="I42" s="1211" t="str">
        <f>IF(入力シート!$E$170="有","kwへ出力制御","")</f>
        <v/>
      </c>
      <c r="J42" s="1211"/>
      <c r="K42" s="1211"/>
      <c r="L42" s="1211"/>
      <c r="M42" s="1211"/>
      <c r="N42" s="871"/>
      <c r="O42" s="871"/>
      <c r="P42" s="871"/>
      <c r="Q42" s="871"/>
      <c r="R42" s="871"/>
      <c r="S42" s="871"/>
      <c r="T42" s="871"/>
      <c r="U42" s="871"/>
      <c r="V42" s="871"/>
      <c r="W42" s="871"/>
      <c r="X42" s="871"/>
      <c r="Y42" s="872"/>
      <c r="Z42" s="599"/>
      <c r="AA42" s="1210" t="s">
        <v>327</v>
      </c>
      <c r="AB42" s="1211"/>
      <c r="AC42" s="1211"/>
      <c r="AD42" s="1211"/>
      <c r="AE42" s="1211"/>
      <c r="AF42" s="1211"/>
      <c r="AG42" s="1212"/>
      <c r="AH42" s="1210" t="s">
        <v>328</v>
      </c>
      <c r="AI42" s="1211"/>
      <c r="AJ42" s="1211"/>
      <c r="AK42" s="1211"/>
      <c r="AL42" s="1211"/>
      <c r="AM42" s="1211"/>
      <c r="AN42" s="1211"/>
      <c r="AO42" s="1211"/>
      <c r="AP42" s="1211"/>
      <c r="AQ42" s="1211"/>
      <c r="AR42" s="1211"/>
      <c r="AS42" s="1212"/>
      <c r="AT42" s="624"/>
    </row>
    <row r="43" spans="1:46" ht="18.75" customHeight="1" x14ac:dyDescent="0.15">
      <c r="A43" s="623"/>
      <c r="B43" s="1265" t="str">
        <f>IF(入力シート!$E$170="有","・EMSにて","")</f>
        <v/>
      </c>
      <c r="C43" s="1266"/>
      <c r="D43" s="1266"/>
      <c r="E43" s="1266" t="str">
        <f>IF(入力シート!$E$170="有","充電側","")</f>
        <v/>
      </c>
      <c r="F43" s="1266"/>
      <c r="G43" s="1266" t="str">
        <f>IF(入力シート!$E$170="有",-入力シート!H172,"")</f>
        <v/>
      </c>
      <c r="H43" s="1266"/>
      <c r="I43" s="1162" t="str">
        <f>IF(入力シート!$E$170="有","kwへ出力制御","")</f>
        <v/>
      </c>
      <c r="J43" s="1162"/>
      <c r="K43" s="1162"/>
      <c r="L43" s="1162"/>
      <c r="M43" s="1162"/>
      <c r="N43" s="871"/>
      <c r="O43" s="871"/>
      <c r="P43" s="871"/>
      <c r="Q43" s="871"/>
      <c r="R43" s="871"/>
      <c r="S43" s="871"/>
      <c r="T43" s="871"/>
      <c r="U43" s="871"/>
      <c r="V43" s="871"/>
      <c r="W43" s="871"/>
      <c r="X43" s="871"/>
      <c r="Y43" s="872"/>
      <c r="Z43" s="599"/>
      <c r="AA43" s="1161"/>
      <c r="AB43" s="1162"/>
      <c r="AC43" s="1162"/>
      <c r="AD43" s="1162"/>
      <c r="AE43" s="1162"/>
      <c r="AF43" s="1162"/>
      <c r="AG43" s="1163"/>
      <c r="AH43" s="1161" t="s">
        <v>329</v>
      </c>
      <c r="AI43" s="1162"/>
      <c r="AJ43" s="1162"/>
      <c r="AK43" s="1162"/>
      <c r="AL43" s="1162"/>
      <c r="AM43" s="1162"/>
      <c r="AN43" s="1162"/>
      <c r="AO43" s="1162"/>
      <c r="AP43" s="1162"/>
      <c r="AQ43" s="1162"/>
      <c r="AR43" s="1162"/>
      <c r="AS43" s="1163"/>
      <c r="AT43" s="624"/>
    </row>
    <row r="44" spans="1:46" ht="18.75" customHeight="1" x14ac:dyDescent="0.15">
      <c r="A44" s="623"/>
      <c r="B44" s="1264" t="str">
        <f>IF(入力シート!E72="有","・出力制限有","")</f>
        <v/>
      </c>
      <c r="C44" s="1125"/>
      <c r="D44" s="1125"/>
      <c r="E44" s="1125"/>
      <c r="F44" s="875"/>
      <c r="G44" s="875"/>
      <c r="H44" s="875"/>
      <c r="I44" s="875"/>
      <c r="J44" s="875"/>
      <c r="K44" s="871"/>
      <c r="L44" s="871"/>
      <c r="M44" s="871"/>
      <c r="N44" s="871"/>
      <c r="O44" s="871"/>
      <c r="P44" s="871"/>
      <c r="Q44" s="871"/>
      <c r="R44" s="871"/>
      <c r="S44" s="871"/>
      <c r="T44" s="871"/>
      <c r="U44" s="871"/>
      <c r="V44" s="871"/>
      <c r="W44" s="871"/>
      <c r="X44" s="871"/>
      <c r="Y44" s="872"/>
      <c r="Z44" s="599"/>
      <c r="AA44" s="1161"/>
      <c r="AB44" s="1162"/>
      <c r="AC44" s="1162"/>
      <c r="AD44" s="1162"/>
      <c r="AE44" s="1162"/>
      <c r="AF44" s="1162"/>
      <c r="AG44" s="1163"/>
      <c r="AH44" s="1249"/>
      <c r="AI44" s="1250"/>
      <c r="AJ44" s="1250"/>
      <c r="AK44" s="1250"/>
      <c r="AL44" s="1250"/>
      <c r="AM44" s="1250"/>
      <c r="AN44" s="1250"/>
      <c r="AO44" s="1250"/>
      <c r="AP44" s="1250"/>
      <c r="AQ44" s="1250"/>
      <c r="AR44" s="1250"/>
      <c r="AS44" s="1251"/>
      <c r="AT44" s="624"/>
    </row>
    <row r="45" spans="1:46" ht="18.600000000000001" customHeight="1" x14ac:dyDescent="0.15">
      <c r="A45" s="623"/>
      <c r="B45" s="876"/>
      <c r="C45" s="877"/>
      <c r="D45" s="877"/>
      <c r="E45" s="877"/>
      <c r="F45" s="877"/>
      <c r="G45" s="877"/>
      <c r="H45" s="877"/>
      <c r="I45" s="877"/>
      <c r="J45" s="877"/>
      <c r="K45" s="877"/>
      <c r="L45" s="877"/>
      <c r="M45" s="877"/>
      <c r="N45" s="877"/>
      <c r="O45" s="877"/>
      <c r="P45" s="877"/>
      <c r="Q45" s="877"/>
      <c r="R45" s="877"/>
      <c r="S45" s="877"/>
      <c r="T45" s="877"/>
      <c r="U45" s="877"/>
      <c r="V45" s="877"/>
      <c r="W45" s="877"/>
      <c r="X45" s="871"/>
      <c r="Y45" s="872"/>
      <c r="Z45" s="599"/>
      <c r="AA45" s="1161"/>
      <c r="AB45" s="1162"/>
      <c r="AC45" s="1162"/>
      <c r="AD45" s="1162"/>
      <c r="AE45" s="1162"/>
      <c r="AF45" s="1162"/>
      <c r="AG45" s="1163"/>
      <c r="AH45" s="1249"/>
      <c r="AI45" s="1250"/>
      <c r="AJ45" s="1250"/>
      <c r="AK45" s="1250"/>
      <c r="AL45" s="1250"/>
      <c r="AM45" s="1250"/>
      <c r="AN45" s="1250"/>
      <c r="AO45" s="1250"/>
      <c r="AP45" s="1250"/>
      <c r="AQ45" s="1250"/>
      <c r="AR45" s="1250"/>
      <c r="AS45" s="1251"/>
      <c r="AT45" s="624"/>
    </row>
    <row r="46" spans="1:46" ht="18.600000000000001" customHeight="1" x14ac:dyDescent="0.15">
      <c r="A46" s="623"/>
      <c r="B46" s="867"/>
      <c r="C46" s="868"/>
      <c r="D46" s="868"/>
      <c r="E46" s="868"/>
      <c r="F46" s="868"/>
      <c r="G46" s="868"/>
      <c r="H46" s="868"/>
      <c r="I46" s="868"/>
      <c r="J46" s="868"/>
      <c r="K46" s="868"/>
      <c r="L46" s="868"/>
      <c r="M46" s="868"/>
      <c r="N46" s="868"/>
      <c r="O46" s="868"/>
      <c r="P46" s="868"/>
      <c r="Q46" s="868"/>
      <c r="R46" s="868"/>
      <c r="S46" s="868"/>
      <c r="T46" s="868"/>
      <c r="U46" s="868"/>
      <c r="V46" s="868"/>
      <c r="W46" s="868"/>
      <c r="X46" s="868"/>
      <c r="Y46" s="869"/>
      <c r="Z46" s="599"/>
      <c r="AA46" s="1161"/>
      <c r="AB46" s="1162"/>
      <c r="AC46" s="1162"/>
      <c r="AD46" s="1162"/>
      <c r="AE46" s="1162"/>
      <c r="AF46" s="1162"/>
      <c r="AG46" s="1163"/>
      <c r="AH46" s="1161" t="s">
        <v>331</v>
      </c>
      <c r="AI46" s="1162"/>
      <c r="AJ46" s="1162"/>
      <c r="AK46" s="1162"/>
      <c r="AL46" s="1162"/>
      <c r="AM46" s="1162"/>
      <c r="AN46" s="1162"/>
      <c r="AO46" s="1162"/>
      <c r="AP46" s="1162"/>
      <c r="AQ46" s="1162"/>
      <c r="AR46" s="1162"/>
      <c r="AS46" s="1163"/>
      <c r="AT46" s="624"/>
    </row>
    <row r="47" spans="1:46" ht="18.600000000000001" customHeight="1" x14ac:dyDescent="0.15">
      <c r="A47" s="623"/>
      <c r="B47" s="867"/>
      <c r="C47" s="868"/>
      <c r="D47" s="868"/>
      <c r="E47" s="868"/>
      <c r="F47" s="868"/>
      <c r="G47" s="868"/>
      <c r="H47" s="868"/>
      <c r="I47" s="868"/>
      <c r="J47" s="868"/>
      <c r="K47" s="868"/>
      <c r="L47" s="868"/>
      <c r="M47" s="868"/>
      <c r="N47" s="868"/>
      <c r="O47" s="868"/>
      <c r="P47" s="868"/>
      <c r="Q47" s="868"/>
      <c r="R47" s="868"/>
      <c r="S47" s="868"/>
      <c r="T47" s="868"/>
      <c r="U47" s="868"/>
      <c r="V47" s="868"/>
      <c r="W47" s="868"/>
      <c r="X47" s="868"/>
      <c r="Y47" s="869"/>
      <c r="Z47" s="599"/>
      <c r="AA47" s="1161"/>
      <c r="AB47" s="1162"/>
      <c r="AC47" s="1162"/>
      <c r="AD47" s="1162"/>
      <c r="AE47" s="1162"/>
      <c r="AF47" s="1162"/>
      <c r="AG47" s="1163"/>
      <c r="AH47" s="1161" t="s">
        <v>332</v>
      </c>
      <c r="AI47" s="1162"/>
      <c r="AJ47" s="1162"/>
      <c r="AK47" s="1162"/>
      <c r="AL47" s="1162"/>
      <c r="AM47" s="1162"/>
      <c r="AN47" s="1162"/>
      <c r="AO47" s="1162"/>
      <c r="AP47" s="1308"/>
      <c r="AQ47" s="1308"/>
      <c r="AR47" s="532" t="s">
        <v>333</v>
      </c>
      <c r="AS47" s="655" t="s">
        <v>334</v>
      </c>
      <c r="AT47" s="624"/>
    </row>
    <row r="48" spans="1:46" ht="18.600000000000001" customHeight="1" x14ac:dyDescent="0.15">
      <c r="A48" s="836"/>
      <c r="B48" s="867"/>
      <c r="C48" s="868"/>
      <c r="D48" s="868"/>
      <c r="E48" s="868"/>
      <c r="F48" s="868"/>
      <c r="G48" s="868"/>
      <c r="H48" s="868"/>
      <c r="I48" s="868"/>
      <c r="J48" s="868"/>
      <c r="K48" s="868"/>
      <c r="L48" s="868"/>
      <c r="M48" s="868"/>
      <c r="N48" s="868"/>
      <c r="O48" s="868"/>
      <c r="P48" s="868"/>
      <c r="Q48" s="868"/>
      <c r="R48" s="868"/>
      <c r="S48" s="868"/>
      <c r="T48" s="868"/>
      <c r="U48" s="868"/>
      <c r="V48" s="868"/>
      <c r="W48" s="868"/>
      <c r="X48" s="868"/>
      <c r="Y48" s="869"/>
      <c r="Z48" s="599"/>
      <c r="AA48" s="1161"/>
      <c r="AB48" s="1162"/>
      <c r="AC48" s="1162"/>
      <c r="AD48" s="1162"/>
      <c r="AE48" s="1162"/>
      <c r="AF48" s="1162"/>
      <c r="AG48" s="1163"/>
      <c r="AH48" s="604" t="s">
        <v>335</v>
      </c>
      <c r="AI48" s="530"/>
      <c r="AJ48" s="530"/>
      <c r="AK48" s="530"/>
      <c r="AL48" s="832" t="s">
        <v>336</v>
      </c>
      <c r="AM48" s="1308"/>
      <c r="AN48" s="1308"/>
      <c r="AO48" s="832" t="s">
        <v>337</v>
      </c>
      <c r="AP48" s="1308"/>
      <c r="AQ48" s="1308"/>
      <c r="AR48" s="532" t="s">
        <v>333</v>
      </c>
      <c r="AS48" s="655" t="s">
        <v>334</v>
      </c>
      <c r="AT48" s="624"/>
    </row>
    <row r="49" spans="1:46" ht="18.600000000000001" customHeight="1" x14ac:dyDescent="0.15">
      <c r="A49" s="836"/>
      <c r="B49" s="870"/>
      <c r="C49" s="871"/>
      <c r="D49" s="871"/>
      <c r="E49" s="871"/>
      <c r="F49" s="871"/>
      <c r="G49" s="871"/>
      <c r="H49" s="871"/>
      <c r="I49" s="871"/>
      <c r="J49" s="871"/>
      <c r="K49" s="871"/>
      <c r="L49" s="871"/>
      <c r="M49" s="871"/>
      <c r="N49" s="871"/>
      <c r="O49" s="871"/>
      <c r="P49" s="871"/>
      <c r="Q49" s="871"/>
      <c r="R49" s="871"/>
      <c r="S49" s="871"/>
      <c r="T49" s="871"/>
      <c r="U49" s="871"/>
      <c r="V49" s="871"/>
      <c r="W49" s="871"/>
      <c r="X49" s="868"/>
      <c r="Y49" s="869"/>
      <c r="Z49" s="599"/>
      <c r="AA49" s="1213"/>
      <c r="AB49" s="1214"/>
      <c r="AC49" s="1214"/>
      <c r="AD49" s="1214"/>
      <c r="AE49" s="1214"/>
      <c r="AF49" s="1214"/>
      <c r="AG49" s="1215"/>
      <c r="AH49" s="656"/>
      <c r="AI49" s="657"/>
      <c r="AJ49" s="657"/>
      <c r="AK49" s="657"/>
      <c r="AL49" s="649"/>
      <c r="AM49" s="635"/>
      <c r="AN49" s="635"/>
      <c r="AO49" s="649"/>
      <c r="AP49" s="635"/>
      <c r="AQ49" s="635"/>
      <c r="AR49" s="632"/>
      <c r="AS49" s="655"/>
      <c r="AT49" s="624"/>
    </row>
    <row r="50" spans="1:46" ht="18.600000000000001" customHeight="1" x14ac:dyDescent="0.15">
      <c r="A50" s="836"/>
      <c r="B50" s="878"/>
      <c r="C50" s="879"/>
      <c r="D50" s="879"/>
      <c r="E50" s="879"/>
      <c r="F50" s="879"/>
      <c r="G50" s="879"/>
      <c r="H50" s="879"/>
      <c r="I50" s="879"/>
      <c r="J50" s="879"/>
      <c r="K50" s="879"/>
      <c r="L50" s="879"/>
      <c r="M50" s="879"/>
      <c r="N50" s="879"/>
      <c r="O50" s="879"/>
      <c r="P50" s="879"/>
      <c r="Q50" s="879"/>
      <c r="R50" s="879"/>
      <c r="S50" s="879"/>
      <c r="T50" s="879"/>
      <c r="U50" s="879"/>
      <c r="V50" s="879"/>
      <c r="W50" s="879"/>
      <c r="X50" s="871"/>
      <c r="Y50" s="872"/>
      <c r="Z50" s="599"/>
      <c r="AA50" s="1210" t="s">
        <v>338</v>
      </c>
      <c r="AB50" s="1211"/>
      <c r="AC50" s="1211"/>
      <c r="AD50" s="1211"/>
      <c r="AE50" s="1211"/>
      <c r="AF50" s="1211"/>
      <c r="AG50" s="1212"/>
      <c r="AH50" s="1205"/>
      <c r="AI50" s="1206"/>
      <c r="AJ50" s="1206"/>
      <c r="AK50" s="1206"/>
      <c r="AL50" s="1206"/>
      <c r="AM50" s="1206"/>
      <c r="AN50" s="1206"/>
      <c r="AO50" s="1206"/>
      <c r="AP50" s="1206"/>
      <c r="AQ50" s="1206"/>
      <c r="AR50" s="1206"/>
      <c r="AS50" s="1207"/>
      <c r="AT50" s="624"/>
    </row>
    <row r="51" spans="1:46" ht="18.600000000000001" customHeight="1" x14ac:dyDescent="0.15">
      <c r="A51" s="836"/>
      <c r="B51" s="878"/>
      <c r="C51" s="879"/>
      <c r="D51" s="879"/>
      <c r="E51" s="879"/>
      <c r="F51" s="879"/>
      <c r="G51" s="879"/>
      <c r="H51" s="879"/>
      <c r="I51" s="879"/>
      <c r="J51" s="879"/>
      <c r="K51" s="879"/>
      <c r="L51" s="879"/>
      <c r="M51" s="879"/>
      <c r="N51" s="879"/>
      <c r="O51" s="879"/>
      <c r="P51" s="879"/>
      <c r="Q51" s="879"/>
      <c r="R51" s="879"/>
      <c r="S51" s="879"/>
      <c r="T51" s="879"/>
      <c r="U51" s="879"/>
      <c r="V51" s="879"/>
      <c r="W51" s="879"/>
      <c r="X51" s="871"/>
      <c r="Y51" s="872"/>
      <c r="Z51" s="658"/>
      <c r="AA51" s="1161"/>
      <c r="AB51" s="1162"/>
      <c r="AC51" s="1162"/>
      <c r="AD51" s="1162"/>
      <c r="AE51" s="1162"/>
      <c r="AF51" s="1162"/>
      <c r="AG51" s="1163"/>
      <c r="AH51" s="1300"/>
      <c r="AI51" s="1301"/>
      <c r="AJ51" s="1301"/>
      <c r="AK51" s="1301"/>
      <c r="AL51" s="1301"/>
      <c r="AM51" s="1301"/>
      <c r="AN51" s="1301"/>
      <c r="AO51" s="1301"/>
      <c r="AP51" s="1301"/>
      <c r="AQ51" s="1301"/>
      <c r="AR51" s="1301"/>
      <c r="AS51" s="1302"/>
      <c r="AT51" s="624"/>
    </row>
    <row r="52" spans="1:46" ht="18.600000000000001" customHeight="1" x14ac:dyDescent="0.15">
      <c r="A52" s="836"/>
      <c r="B52" s="878"/>
      <c r="C52" s="879"/>
      <c r="D52" s="879"/>
      <c r="E52" s="879"/>
      <c r="F52" s="879"/>
      <c r="G52" s="879"/>
      <c r="H52" s="879"/>
      <c r="I52" s="879"/>
      <c r="J52" s="879"/>
      <c r="K52" s="879"/>
      <c r="L52" s="879"/>
      <c r="M52" s="879"/>
      <c r="N52" s="879"/>
      <c r="O52" s="879"/>
      <c r="P52" s="879"/>
      <c r="Q52" s="879"/>
      <c r="R52" s="879"/>
      <c r="S52" s="879"/>
      <c r="T52" s="879"/>
      <c r="U52" s="879"/>
      <c r="V52" s="879"/>
      <c r="W52" s="879"/>
      <c r="X52" s="871"/>
      <c r="Y52" s="872"/>
      <c r="Z52" s="599"/>
      <c r="AA52" s="1161"/>
      <c r="AB52" s="1162"/>
      <c r="AC52" s="1162"/>
      <c r="AD52" s="1162"/>
      <c r="AE52" s="1162"/>
      <c r="AF52" s="1162"/>
      <c r="AG52" s="1163"/>
      <c r="AH52" s="1300"/>
      <c r="AI52" s="1301"/>
      <c r="AJ52" s="1301"/>
      <c r="AK52" s="1301"/>
      <c r="AL52" s="1301"/>
      <c r="AM52" s="1301"/>
      <c r="AN52" s="1301"/>
      <c r="AO52" s="1301"/>
      <c r="AP52" s="1301"/>
      <c r="AQ52" s="1301"/>
      <c r="AR52" s="1301"/>
      <c r="AS52" s="1302"/>
      <c r="AT52" s="624"/>
    </row>
    <row r="53" spans="1:46" ht="18.600000000000001" customHeight="1" x14ac:dyDescent="0.15">
      <c r="A53" s="836"/>
      <c r="B53" s="880"/>
      <c r="C53" s="881"/>
      <c r="D53" s="881"/>
      <c r="E53" s="881"/>
      <c r="F53" s="881"/>
      <c r="G53" s="881"/>
      <c r="H53" s="881"/>
      <c r="I53" s="881"/>
      <c r="J53" s="881"/>
      <c r="K53" s="881"/>
      <c r="L53" s="881"/>
      <c r="M53" s="881"/>
      <c r="N53" s="881"/>
      <c r="O53" s="881"/>
      <c r="P53" s="881"/>
      <c r="Q53" s="881"/>
      <c r="R53" s="881"/>
      <c r="S53" s="881"/>
      <c r="T53" s="881"/>
      <c r="U53" s="881"/>
      <c r="V53" s="881"/>
      <c r="W53" s="881"/>
      <c r="X53" s="873"/>
      <c r="Y53" s="874"/>
      <c r="Z53" s="599"/>
      <c r="AA53" s="1213"/>
      <c r="AB53" s="1214"/>
      <c r="AC53" s="1214"/>
      <c r="AD53" s="1214"/>
      <c r="AE53" s="1214"/>
      <c r="AF53" s="1214"/>
      <c r="AG53" s="1215"/>
      <c r="AH53" s="1303"/>
      <c r="AI53" s="1304"/>
      <c r="AJ53" s="1304"/>
      <c r="AK53" s="1304"/>
      <c r="AL53" s="1304"/>
      <c r="AM53" s="1304"/>
      <c r="AN53" s="1304"/>
      <c r="AO53" s="1304"/>
      <c r="AP53" s="1304"/>
      <c r="AQ53" s="1304"/>
      <c r="AR53" s="1304"/>
      <c r="AS53" s="1305"/>
      <c r="AT53" s="624"/>
    </row>
    <row r="54" spans="1:46" ht="14.25" thickBot="1" x14ac:dyDescent="0.2">
      <c r="A54" s="619"/>
      <c r="B54" s="837"/>
      <c r="C54" s="837"/>
      <c r="D54" s="837"/>
      <c r="E54" s="837"/>
      <c r="F54" s="837"/>
      <c r="G54" s="837"/>
      <c r="H54" s="837"/>
      <c r="I54" s="837"/>
      <c r="J54" s="837"/>
      <c r="K54" s="837"/>
      <c r="L54" s="837"/>
      <c r="M54" s="837"/>
      <c r="N54" s="837"/>
      <c r="O54" s="837"/>
      <c r="P54" s="837"/>
      <c r="Q54" s="837"/>
      <c r="R54" s="837"/>
      <c r="S54" s="837"/>
      <c r="T54" s="837"/>
      <c r="U54" s="837"/>
      <c r="V54" s="837"/>
      <c r="W54" s="837"/>
      <c r="X54" s="837"/>
      <c r="Y54" s="837"/>
      <c r="Z54" s="620"/>
      <c r="AA54" s="620"/>
      <c r="AB54" s="620"/>
      <c r="AC54" s="620"/>
      <c r="AD54" s="620"/>
      <c r="AE54" s="620"/>
      <c r="AF54" s="620"/>
      <c r="AG54" s="620"/>
      <c r="AH54" s="620"/>
      <c r="AI54" s="620"/>
      <c r="AJ54" s="620"/>
      <c r="AK54" s="620"/>
      <c r="AL54" s="620"/>
      <c r="AM54" s="620"/>
      <c r="AN54" s="620"/>
      <c r="AO54" s="620"/>
      <c r="AP54" s="620"/>
      <c r="AQ54" s="620"/>
      <c r="AR54" s="620"/>
      <c r="AS54" s="620"/>
      <c r="AT54" s="621"/>
    </row>
  </sheetData>
  <sheetProtection password="E12F" sheet="1" objects="1" scenarios="1"/>
  <mergeCells count="147">
    <mergeCell ref="AH50:AS53"/>
    <mergeCell ref="M38:P38"/>
    <mergeCell ref="M37:P37"/>
    <mergeCell ref="M36:P36"/>
    <mergeCell ref="M35:P35"/>
    <mergeCell ref="AR21:AS21"/>
    <mergeCell ref="AM22:AQ22"/>
    <mergeCell ref="AR22:AS22"/>
    <mergeCell ref="B22:AE22"/>
    <mergeCell ref="AF22:AJ22"/>
    <mergeCell ref="R37:X37"/>
    <mergeCell ref="R36:X36"/>
    <mergeCell ref="R35:X35"/>
    <mergeCell ref="D38:K38"/>
    <mergeCell ref="D37:K37"/>
    <mergeCell ref="AH47:AO47"/>
    <mergeCell ref="AH43:AS43"/>
    <mergeCell ref="AH46:AS46"/>
    <mergeCell ref="AP47:AQ47"/>
    <mergeCell ref="AM48:AN48"/>
    <mergeCell ref="AP48:AQ48"/>
    <mergeCell ref="AH41:AS41"/>
    <mergeCell ref="AH42:AS42"/>
    <mergeCell ref="AH34:AK34"/>
    <mergeCell ref="B12:AE12"/>
    <mergeCell ref="AF12:AJ12"/>
    <mergeCell ref="AK12:AL12"/>
    <mergeCell ref="AM12:AQ12"/>
    <mergeCell ref="AR12:AS12"/>
    <mergeCell ref="N13:AE13"/>
    <mergeCell ref="B42:D42"/>
    <mergeCell ref="E42:F42"/>
    <mergeCell ref="AF13:AQ13"/>
    <mergeCell ref="AR13:AS13"/>
    <mergeCell ref="N14:AE14"/>
    <mergeCell ref="R40:X40"/>
    <mergeCell ref="B40:Q40"/>
    <mergeCell ref="B23:P25"/>
    <mergeCell ref="R23:AE23"/>
    <mergeCell ref="AF23:AS23"/>
    <mergeCell ref="R24:AE24"/>
    <mergeCell ref="AF14:AQ14"/>
    <mergeCell ref="AR14:AS14"/>
    <mergeCell ref="B17:AE17"/>
    <mergeCell ref="AF17:AS17"/>
    <mergeCell ref="B18:AE18"/>
    <mergeCell ref="AF18:AS18"/>
    <mergeCell ref="D36:K36"/>
    <mergeCell ref="B9:AE9"/>
    <mergeCell ref="AF9:AS9"/>
    <mergeCell ref="B10:AE10"/>
    <mergeCell ref="AF10:AQ10"/>
    <mergeCell ref="AR10:AS10"/>
    <mergeCell ref="B11:AE11"/>
    <mergeCell ref="AF11:AJ11"/>
    <mergeCell ref="AK11:AL11"/>
    <mergeCell ref="AM11:AQ11"/>
    <mergeCell ref="AR11:AS11"/>
    <mergeCell ref="A5:AT5"/>
    <mergeCell ref="AG6:AL6"/>
    <mergeCell ref="AM6:AS6"/>
    <mergeCell ref="AF7:AG7"/>
    <mergeCell ref="AI7:AJ7"/>
    <mergeCell ref="AK7:AN7"/>
    <mergeCell ref="AO7:AS7"/>
    <mergeCell ref="AP1:AT1"/>
    <mergeCell ref="AR2:AT2"/>
    <mergeCell ref="AH4:AI4"/>
    <mergeCell ref="AL4:AT4"/>
    <mergeCell ref="A1:E1"/>
    <mergeCell ref="F1:K1"/>
    <mergeCell ref="AH44:AS45"/>
    <mergeCell ref="B26:AE26"/>
    <mergeCell ref="AA29:AS29"/>
    <mergeCell ref="AF26:AQ26"/>
    <mergeCell ref="AH30:AS30"/>
    <mergeCell ref="AH33:AQ33"/>
    <mergeCell ref="K30:W30"/>
    <mergeCell ref="K31:W31"/>
    <mergeCell ref="K32:W32"/>
    <mergeCell ref="B32:J32"/>
    <mergeCell ref="B31:J31"/>
    <mergeCell ref="B30:J30"/>
    <mergeCell ref="AH31:AQ31"/>
    <mergeCell ref="AH32:AQ32"/>
    <mergeCell ref="R39:X39"/>
    <mergeCell ref="R38:X38"/>
    <mergeCell ref="AR40:AS40"/>
    <mergeCell ref="B44:E44"/>
    <mergeCell ref="B43:D43"/>
    <mergeCell ref="E43:F43"/>
    <mergeCell ref="G42:H42"/>
    <mergeCell ref="I42:M42"/>
    <mergeCell ref="G43:H43"/>
    <mergeCell ref="I43:M43"/>
    <mergeCell ref="B13:M14"/>
    <mergeCell ref="AF24:AS24"/>
    <mergeCell ref="R25:AE25"/>
    <mergeCell ref="AF25:AS25"/>
    <mergeCell ref="B19:AS19"/>
    <mergeCell ref="A20:H20"/>
    <mergeCell ref="B21:AE21"/>
    <mergeCell ref="AF21:AQ21"/>
    <mergeCell ref="AF15:AJ15"/>
    <mergeCell ref="AL15:AQ15"/>
    <mergeCell ref="AF16:AQ16"/>
    <mergeCell ref="B15:M16"/>
    <mergeCell ref="N15:AE15"/>
    <mergeCell ref="AR15:AS15"/>
    <mergeCell ref="N16:AE16"/>
    <mergeCell ref="AR16:AS16"/>
    <mergeCell ref="AA50:AG53"/>
    <mergeCell ref="AA42:AG49"/>
    <mergeCell ref="AA41:AG41"/>
    <mergeCell ref="B29:Y29"/>
    <mergeCell ref="B33:Y33"/>
    <mergeCell ref="AA35:AG35"/>
    <mergeCell ref="AA34:AG34"/>
    <mergeCell ref="AA33:AG33"/>
    <mergeCell ref="AA32:AG32"/>
    <mergeCell ref="AA31:AG31"/>
    <mergeCell ref="AA30:AG30"/>
    <mergeCell ref="AA40:AG40"/>
    <mergeCell ref="AA38:AG39"/>
    <mergeCell ref="AA36:AG37"/>
    <mergeCell ref="B41:Y41"/>
    <mergeCell ref="R34:Y34"/>
    <mergeCell ref="M34:Q34"/>
    <mergeCell ref="D34:L34"/>
    <mergeCell ref="B35:C35"/>
    <mergeCell ref="B36:C36"/>
    <mergeCell ref="B37:C37"/>
    <mergeCell ref="B38:C38"/>
    <mergeCell ref="B39:C39"/>
    <mergeCell ref="D39:K39"/>
    <mergeCell ref="D35:K35"/>
    <mergeCell ref="M39:P39"/>
    <mergeCell ref="AL34:AM34"/>
    <mergeCell ref="AN34:AQ34"/>
    <mergeCell ref="AH40:AK40"/>
    <mergeCell ref="AH35:AS35"/>
    <mergeCell ref="AH36:AS36"/>
    <mergeCell ref="AH37:AS37"/>
    <mergeCell ref="AM40:AQ40"/>
    <mergeCell ref="AM39:AQ39"/>
    <mergeCell ref="AH38:AS38"/>
    <mergeCell ref="AH39:AL39"/>
  </mergeCells>
  <phoneticPr fontId="2"/>
  <conditionalFormatting sqref="K30:W32">
    <cfRule type="containsBlanks" dxfId="75" priority="2">
      <formula>LEN(TRIM(K30))=0</formula>
    </cfRule>
  </conditionalFormatting>
  <conditionalFormatting sqref="AF7 AI7">
    <cfRule type="expression" dxfId="74" priority="3">
      <formula>AF7=""</formula>
    </cfRule>
  </conditionalFormatting>
  <conditionalFormatting sqref="AF21:AF26 AM22 AH31 AH36:AH38 AM39:AM40 AH40 AP47:AP48 AM48">
    <cfRule type="expression" dxfId="73" priority="5">
      <formula>AF21=""</formula>
    </cfRule>
  </conditionalFormatting>
  <dataValidations count="3">
    <dataValidation type="list" allowBlank="1" showInputMessage="1" sqref="AH37:AS37" xr:uid="{5874D6A5-DB82-44F0-8452-45C254F8E994}">
      <formula1>"％抑制,その他(       )"</formula1>
    </dataValidation>
    <dataValidation type="list" allowBlank="1" showInputMessage="1" showErrorMessage="1" sqref="AH36:AS36" xr:uid="{218B298D-1846-4C45-B250-A9F60BF28BB6}">
      <formula1>"電圧制御方式,電流制御方式"</formula1>
    </dataValidation>
    <dataValidation type="list" allowBlank="1" showInputMessage="1" showErrorMessage="1" sqref="AF23:AS23 AH38:AS38" xr:uid="{085BE89A-D2E1-4F60-B944-F59D3DB5C96B}">
      <formula1>"有,無"</formula1>
    </dataValidation>
  </dataValidations>
  <hyperlinks>
    <hyperlink ref="AP1:AT1" location="おわりに!A1" display="おわりに＞" xr:uid="{1F016A32-B08D-40BB-AE2D-D18BE9AB53B6}"/>
    <hyperlink ref="A1" location="はじめに!A1" display="＜はじめにへ" xr:uid="{E0E63559-703B-41B2-BBED-601E68E2EEF2}"/>
    <hyperlink ref="A1:E1" location="入力シート!Print_Area" display="＜入力シートへ" xr:uid="{F2E50336-5A72-4CDE-81A7-5399D675B7B1}"/>
  </hyperlinks>
  <pageMargins left="0.64" right="0.3" top="0.42" bottom="0.38" header="0.32" footer="0.28999999999999998"/>
  <pageSetup paperSize="9" scale="72" orientation="portrait" r:id="rId1"/>
  <headerFooter alignWithMargins="0"/>
  <rowBreaks count="1" manualBreakCount="1">
    <brk id="6" max="10" man="1"/>
  </rowBreaks>
  <colBreaks count="1" manualBreakCount="1">
    <brk id="31" min="1" max="46" man="1"/>
  </colBreaks>
  <extLst>
    <ext xmlns:x14="http://schemas.microsoft.com/office/spreadsheetml/2009/9/main" uri="{78C0D931-6437-407d-A8EE-F0AAD7539E65}">
      <x14:conditionalFormattings>
        <x14:conditionalFormatting xmlns:xm="http://schemas.microsoft.com/office/excel/2006/main">
          <x14:cfRule type="expression" priority="1" id="{3AF3D1D4-F1E9-4DCB-9FE6-59A94687021E}">
            <xm:f>入力シート!$E$92="無"</xm:f>
            <x14:dxf>
              <fill>
                <patternFill>
                  <bgColor theme="0" tint="-0.24994659260841701"/>
                </patternFill>
              </fill>
            </x14:dxf>
          </x14:cfRule>
          <xm:sqref>AF18:AS18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A0FE-982D-41F6-B1D4-D7C76C078ABA}">
  <sheetPr codeName="Sheet11">
    <pageSetUpPr fitToPage="1"/>
  </sheetPr>
  <dimension ref="A1:BI54"/>
  <sheetViews>
    <sheetView showGridLines="0" view="pageBreakPreview" zoomScale="80" zoomScaleNormal="100" zoomScaleSheetLayoutView="80" workbookViewId="0">
      <pane ySplit="1" topLeftCell="A2" activePane="bottomLeft" state="frozen"/>
      <selection sqref="A1:C1"/>
      <selection pane="bottomLeft" sqref="A1:E1"/>
    </sheetView>
  </sheetViews>
  <sheetFormatPr defaultRowHeight="13.5" x14ac:dyDescent="0.15"/>
  <cols>
    <col min="1" max="46" width="2.875" style="612" customWidth="1"/>
    <col min="59" max="61" width="8.875" hidden="1" customWidth="1"/>
  </cols>
  <sheetData>
    <row r="1" spans="1:61" ht="20.100000000000001" customHeight="1" x14ac:dyDescent="0.15">
      <c r="A1" s="1281" t="s">
        <v>194</v>
      </c>
      <c r="B1" s="1281"/>
      <c r="C1" s="1281"/>
      <c r="D1" s="1281"/>
      <c r="E1" s="1281"/>
      <c r="F1" s="1282"/>
      <c r="G1" s="1282"/>
      <c r="H1" s="1282"/>
      <c r="I1" s="1282"/>
      <c r="J1" s="1282"/>
      <c r="K1" s="1282"/>
      <c r="L1" s="21"/>
      <c r="M1" s="505" t="s">
        <v>195</v>
      </c>
      <c r="O1" s="21"/>
      <c r="Q1" s="613"/>
      <c r="R1" s="613"/>
      <c r="S1" s="614"/>
      <c r="T1" s="614"/>
      <c r="U1" s="614"/>
      <c r="V1" s="614"/>
      <c r="W1" s="615"/>
      <c r="X1" s="616"/>
      <c r="Y1" s="616"/>
      <c r="Z1" s="616"/>
      <c r="AA1" s="202"/>
      <c r="AB1" s="617"/>
      <c r="AC1" s="616"/>
      <c r="AD1" s="616"/>
      <c r="AE1" s="616"/>
      <c r="AF1" s="618"/>
      <c r="AG1" s="618"/>
      <c r="AH1" s="618"/>
      <c r="AI1" s="615"/>
      <c r="AP1" s="1277" t="s">
        <v>196</v>
      </c>
      <c r="AQ1" s="1277"/>
      <c r="AR1" s="1277"/>
      <c r="AS1" s="1277"/>
      <c r="AT1" s="1277"/>
    </row>
    <row r="2" spans="1:61" x14ac:dyDescent="0.15">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1125" t="s">
        <v>282</v>
      </c>
      <c r="AS2" s="1125"/>
      <c r="AT2" s="1125"/>
    </row>
    <row r="3" spans="1:61" ht="14.25" thickBot="1" x14ac:dyDescent="0.2">
      <c r="A3" s="620"/>
      <c r="B3" s="620"/>
      <c r="C3" s="620"/>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0"/>
      <c r="AP3" s="620"/>
      <c r="AQ3" s="620"/>
      <c r="AR3" s="620"/>
      <c r="AS3" s="620"/>
      <c r="AT3" s="620"/>
    </row>
    <row r="4" spans="1:61" x14ac:dyDescent="0.15">
      <c r="A4" s="834"/>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622"/>
      <c r="AI4" s="622"/>
      <c r="AJ4" s="622"/>
      <c r="AK4" s="622"/>
      <c r="AL4" s="1279" t="str">
        <f>IF(入力シート!E10="","",入力シート!E10)</f>
        <v/>
      </c>
      <c r="AM4" s="1279"/>
      <c r="AN4" s="1279"/>
      <c r="AO4" s="1279"/>
      <c r="AP4" s="1279"/>
      <c r="AQ4" s="1279"/>
      <c r="AR4" s="1279"/>
      <c r="AS4" s="1279"/>
      <c r="AT4" s="1280"/>
    </row>
    <row r="5" spans="1:61" x14ac:dyDescent="0.15">
      <c r="A5" s="1268" t="s">
        <v>283</v>
      </c>
      <c r="B5" s="1269"/>
      <c r="C5" s="1269"/>
      <c r="D5" s="1269"/>
      <c r="E5" s="1269"/>
      <c r="F5" s="1269"/>
      <c r="G5" s="1269"/>
      <c r="H5" s="1269"/>
      <c r="I5" s="1269"/>
      <c r="J5" s="1269"/>
      <c r="K5" s="1269"/>
      <c r="L5" s="1269"/>
      <c r="M5" s="1269"/>
      <c r="N5" s="1269"/>
      <c r="O5" s="1269"/>
      <c r="P5" s="1269"/>
      <c r="Q5" s="1269"/>
      <c r="R5" s="1269"/>
      <c r="S5" s="1269"/>
      <c r="T5" s="1269"/>
      <c r="U5" s="1269"/>
      <c r="V5" s="1269"/>
      <c r="W5" s="1269"/>
      <c r="X5" s="1269"/>
      <c r="Y5" s="1269"/>
      <c r="Z5" s="1269"/>
      <c r="AA5" s="1269"/>
      <c r="AB5" s="1269"/>
      <c r="AC5" s="1269"/>
      <c r="AD5" s="1269"/>
      <c r="AE5" s="1269"/>
      <c r="AF5" s="1269"/>
      <c r="AG5" s="1269"/>
      <c r="AH5" s="1269"/>
      <c r="AI5" s="1269"/>
      <c r="AJ5" s="1269"/>
      <c r="AK5" s="1269"/>
      <c r="AL5" s="1269"/>
      <c r="AM5" s="1269"/>
      <c r="AN5" s="1269"/>
      <c r="AO5" s="1269"/>
      <c r="AP5" s="1269"/>
      <c r="AQ5" s="1269"/>
      <c r="AR5" s="1269"/>
      <c r="AS5" s="1269"/>
      <c r="AT5" s="1270"/>
    </row>
    <row r="6" spans="1:61" s="504" customFormat="1" ht="22.5" customHeight="1" x14ac:dyDescent="0.15">
      <c r="A6" s="623"/>
      <c r="B6" s="575"/>
      <c r="C6" s="575"/>
      <c r="D6" s="575"/>
      <c r="E6" s="575"/>
      <c r="F6" s="575"/>
      <c r="G6" s="575"/>
      <c r="H6" s="575"/>
      <c r="I6" s="575"/>
      <c r="J6" s="575"/>
      <c r="K6" s="575"/>
      <c r="L6" s="575"/>
      <c r="M6" s="575"/>
      <c r="N6" s="575"/>
      <c r="O6" s="575"/>
      <c r="P6" s="575"/>
      <c r="Q6" s="575"/>
      <c r="R6" s="575"/>
      <c r="S6" s="575"/>
      <c r="T6" s="575"/>
      <c r="U6" s="575"/>
      <c r="V6" s="575"/>
      <c r="W6" s="575"/>
      <c r="X6" s="575"/>
      <c r="Y6" s="575"/>
      <c r="Z6" s="835"/>
      <c r="AA6" s="517"/>
      <c r="AB6" s="517"/>
      <c r="AC6" s="517"/>
      <c r="AD6" s="517"/>
      <c r="AE6" s="517"/>
      <c r="AF6" s="517"/>
      <c r="AG6" s="1271" t="s">
        <v>284</v>
      </c>
      <c r="AH6" s="1271"/>
      <c r="AI6" s="1271"/>
      <c r="AJ6" s="1271"/>
      <c r="AK6" s="1271"/>
      <c r="AL6" s="1271"/>
      <c r="AM6" s="1272" t="str">
        <f>IF(入力シート!E19="","",入力シート!E19)</f>
        <v/>
      </c>
      <c r="AN6" s="1272"/>
      <c r="AO6" s="1272"/>
      <c r="AP6" s="1272"/>
      <c r="AQ6" s="1272"/>
      <c r="AR6" s="1272"/>
      <c r="AS6" s="1272"/>
      <c r="AT6" s="624"/>
      <c r="AU6" s="625"/>
      <c r="BG6" t="s">
        <v>236</v>
      </c>
      <c r="BH6" t="s">
        <v>285</v>
      </c>
      <c r="BI6" t="s">
        <v>286</v>
      </c>
    </row>
    <row r="7" spans="1:61" s="504" customFormat="1" ht="22.5" customHeight="1" x14ac:dyDescent="0.15">
      <c r="A7" s="623"/>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17"/>
      <c r="AB7" s="517"/>
      <c r="AC7" s="517"/>
      <c r="AD7" s="517"/>
      <c r="AE7" s="517"/>
      <c r="AF7" s="1273"/>
      <c r="AG7" s="1274"/>
      <c r="AH7" s="534" t="s">
        <v>144</v>
      </c>
      <c r="AI7" s="1198"/>
      <c r="AJ7" s="1198"/>
      <c r="AK7" s="1067" t="s">
        <v>287</v>
      </c>
      <c r="AL7" s="1067"/>
      <c r="AM7" s="1067"/>
      <c r="AN7" s="1067"/>
      <c r="AO7" s="1276" t="str">
        <f>IF(入力シート!E106="","",IF(入力シート!E106="選択してください","",入力シート!E106))</f>
        <v/>
      </c>
      <c r="AP7" s="1276"/>
      <c r="AQ7" s="1276"/>
      <c r="AR7" s="1276"/>
      <c r="AS7" s="1276"/>
      <c r="AT7" s="627"/>
      <c r="AU7" s="625"/>
      <c r="BG7" s="504">
        <v>1</v>
      </c>
      <c r="BH7" s="628">
        <f>IF(OR(AO7="",AO7="選択してください"),0,1)</f>
        <v>0</v>
      </c>
      <c r="BI7" s="504">
        <f>BG7-BH7</f>
        <v>1</v>
      </c>
    </row>
    <row r="8" spans="1:61" ht="15" customHeight="1" x14ac:dyDescent="0.15">
      <c r="A8" s="629" t="s">
        <v>288</v>
      </c>
      <c r="B8" s="832"/>
      <c r="C8" s="832"/>
      <c r="D8" s="832"/>
      <c r="E8" s="832"/>
      <c r="F8" s="832"/>
      <c r="G8" s="832"/>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624"/>
    </row>
    <row r="9" spans="1:61" ht="18.75" customHeight="1" x14ac:dyDescent="0.15">
      <c r="A9" s="630"/>
      <c r="B9" s="1252" t="s">
        <v>289</v>
      </c>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066" t="s">
        <v>622</v>
      </c>
      <c r="AG9" s="1067"/>
      <c r="AH9" s="1067"/>
      <c r="AI9" s="1067"/>
      <c r="AJ9" s="1067"/>
      <c r="AK9" s="1067"/>
      <c r="AL9" s="1067"/>
      <c r="AM9" s="1067"/>
      <c r="AN9" s="1067"/>
      <c r="AO9" s="1067"/>
      <c r="AP9" s="1067"/>
      <c r="AQ9" s="1067"/>
      <c r="AR9" s="1067"/>
      <c r="AS9" s="1199"/>
      <c r="AT9" s="624"/>
    </row>
    <row r="10" spans="1:61" ht="18.75" customHeight="1" x14ac:dyDescent="0.15">
      <c r="A10" s="630"/>
      <c r="B10" s="1252" t="s">
        <v>290</v>
      </c>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f>IF(入力シート!E107="","",入力シート!E107)</f>
        <v>0</v>
      </c>
      <c r="AG10" s="1182"/>
      <c r="AH10" s="1182"/>
      <c r="AI10" s="1182"/>
      <c r="AJ10" s="1182"/>
      <c r="AK10" s="1182"/>
      <c r="AL10" s="1182"/>
      <c r="AM10" s="1182"/>
      <c r="AN10" s="1182"/>
      <c r="AO10" s="1182"/>
      <c r="AP10" s="1182"/>
      <c r="AQ10" s="1182"/>
      <c r="AR10" s="1091" t="s">
        <v>135</v>
      </c>
      <c r="AS10" s="1216"/>
      <c r="AT10" s="624"/>
    </row>
    <row r="11" spans="1:61" ht="18.75" customHeight="1" x14ac:dyDescent="0.15">
      <c r="A11" s="630"/>
      <c r="B11" s="1252" t="s">
        <v>291</v>
      </c>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110" t="str">
        <f>IF(入力シート!E115="","",入力シート!E115)</f>
        <v/>
      </c>
      <c r="AG11" s="1195"/>
      <c r="AH11" s="1195"/>
      <c r="AI11" s="1195"/>
      <c r="AJ11" s="1195"/>
      <c r="AK11" s="1067" t="s">
        <v>144</v>
      </c>
      <c r="AL11" s="1067"/>
      <c r="AM11" s="1195" t="str">
        <f>IF(入力シート!H115="","",入力シート!H115)</f>
        <v/>
      </c>
      <c r="AN11" s="1195"/>
      <c r="AO11" s="1195"/>
      <c r="AP11" s="1195"/>
      <c r="AQ11" s="1195"/>
      <c r="AR11" s="1091" t="s">
        <v>146</v>
      </c>
      <c r="AS11" s="1216"/>
      <c r="AT11" s="624"/>
    </row>
    <row r="12" spans="1:61" ht="18.75" customHeight="1" x14ac:dyDescent="0.15">
      <c r="A12" s="630"/>
      <c r="B12" s="1252" t="s">
        <v>292</v>
      </c>
      <c r="C12" s="1252"/>
      <c r="D12" s="1252"/>
      <c r="E12" s="1252"/>
      <c r="F12" s="1252"/>
      <c r="G12" s="1252"/>
      <c r="H12" s="1252"/>
      <c r="I12" s="1252"/>
      <c r="J12" s="1252"/>
      <c r="K12" s="1252"/>
      <c r="L12" s="1252"/>
      <c r="M12" s="1252"/>
      <c r="N12" s="1252"/>
      <c r="O12" s="1252"/>
      <c r="P12" s="1252"/>
      <c r="Q12" s="1252"/>
      <c r="R12" s="1252"/>
      <c r="S12" s="1252"/>
      <c r="T12" s="1252"/>
      <c r="U12" s="1252"/>
      <c r="V12" s="1252"/>
      <c r="W12" s="1252"/>
      <c r="X12" s="1252"/>
      <c r="Y12" s="1252"/>
      <c r="Z12" s="1252"/>
      <c r="AA12" s="1252"/>
      <c r="AB12" s="1252"/>
      <c r="AC12" s="1252"/>
      <c r="AD12" s="1252"/>
      <c r="AE12" s="1252"/>
      <c r="AF12" s="1110" t="str">
        <f>IF(入力シート!E116="","",入力シート!E116)</f>
        <v/>
      </c>
      <c r="AG12" s="1195"/>
      <c r="AH12" s="1195"/>
      <c r="AI12" s="1195"/>
      <c r="AJ12" s="1195"/>
      <c r="AK12" s="1067" t="s">
        <v>144</v>
      </c>
      <c r="AL12" s="1067"/>
      <c r="AM12" s="1195" t="str">
        <f>IF(入力シート!H116="","",入力シート!H116)</f>
        <v/>
      </c>
      <c r="AN12" s="1195"/>
      <c r="AO12" s="1195"/>
      <c r="AP12" s="1195"/>
      <c r="AQ12" s="1195"/>
      <c r="AR12" s="1091" t="s">
        <v>146</v>
      </c>
      <c r="AS12" s="1216"/>
      <c r="AT12" s="624"/>
    </row>
    <row r="13" spans="1:61" ht="18.75" customHeight="1" x14ac:dyDescent="0.15">
      <c r="A13" s="630"/>
      <c r="B13" s="998" t="s">
        <v>293</v>
      </c>
      <c r="C13" s="1234"/>
      <c r="D13" s="1234"/>
      <c r="E13" s="1234"/>
      <c r="F13" s="1234"/>
      <c r="G13" s="1234"/>
      <c r="H13" s="1234"/>
      <c r="I13" s="1234"/>
      <c r="J13" s="1234"/>
      <c r="K13" s="1234"/>
      <c r="L13" s="1234"/>
      <c r="M13" s="1235"/>
      <c r="N13" s="1283" t="s">
        <v>294</v>
      </c>
      <c r="O13" s="1283"/>
      <c r="P13" s="1283"/>
      <c r="Q13" s="1283"/>
      <c r="R13" s="1283"/>
      <c r="S13" s="1283"/>
      <c r="T13" s="1283"/>
      <c r="U13" s="1283"/>
      <c r="V13" s="1283"/>
      <c r="W13" s="1283"/>
      <c r="X13" s="1283"/>
      <c r="Y13" s="1283"/>
      <c r="Z13" s="1283"/>
      <c r="AA13" s="1283"/>
      <c r="AB13" s="1283"/>
      <c r="AC13" s="1283"/>
      <c r="AD13" s="1283"/>
      <c r="AE13" s="1283"/>
      <c r="AF13" s="1110" t="str">
        <f>IF(入力シート!E117="","",入力シート!E117)</f>
        <v/>
      </c>
      <c r="AG13" s="1195"/>
      <c r="AH13" s="1195"/>
      <c r="AI13" s="1195"/>
      <c r="AJ13" s="1195"/>
      <c r="AK13" s="1195"/>
      <c r="AL13" s="1195"/>
      <c r="AM13" s="1195"/>
      <c r="AN13" s="1195"/>
      <c r="AO13" s="1195"/>
      <c r="AP13" s="1195"/>
      <c r="AQ13" s="1195"/>
      <c r="AR13" s="1091" t="s">
        <v>295</v>
      </c>
      <c r="AS13" s="1216"/>
      <c r="AT13" s="624"/>
    </row>
    <row r="14" spans="1:61" ht="18.75" customHeight="1" x14ac:dyDescent="0.15">
      <c r="A14" s="630"/>
      <c r="B14" s="1236"/>
      <c r="C14" s="1237"/>
      <c r="D14" s="1237"/>
      <c r="E14" s="1237"/>
      <c r="F14" s="1237"/>
      <c r="G14" s="1237"/>
      <c r="H14" s="1237"/>
      <c r="I14" s="1237"/>
      <c r="J14" s="1237"/>
      <c r="K14" s="1237"/>
      <c r="L14" s="1237"/>
      <c r="M14" s="1238"/>
      <c r="N14" s="1283" t="s">
        <v>296</v>
      </c>
      <c r="O14" s="1283"/>
      <c r="P14" s="1283"/>
      <c r="Q14" s="1283"/>
      <c r="R14" s="1283"/>
      <c r="S14" s="1283"/>
      <c r="T14" s="1283"/>
      <c r="U14" s="1283"/>
      <c r="V14" s="1283"/>
      <c r="W14" s="1283"/>
      <c r="X14" s="1283"/>
      <c r="Y14" s="1283"/>
      <c r="Z14" s="1283"/>
      <c r="AA14" s="1283"/>
      <c r="AB14" s="1283"/>
      <c r="AC14" s="1283"/>
      <c r="AD14" s="1283"/>
      <c r="AE14" s="1283"/>
      <c r="AF14" s="1110" t="str">
        <f>IF(入力シート!E118="","",入力シート!E118)</f>
        <v/>
      </c>
      <c r="AG14" s="1195"/>
      <c r="AH14" s="1195"/>
      <c r="AI14" s="1195"/>
      <c r="AJ14" s="1195"/>
      <c r="AK14" s="1195"/>
      <c r="AL14" s="1195"/>
      <c r="AM14" s="1195"/>
      <c r="AN14" s="1195"/>
      <c r="AO14" s="1195"/>
      <c r="AP14" s="1195"/>
      <c r="AQ14" s="1195"/>
      <c r="AR14" s="1091" t="s">
        <v>295</v>
      </c>
      <c r="AS14" s="1216"/>
      <c r="AT14" s="624"/>
    </row>
    <row r="15" spans="1:61" ht="18.75" customHeight="1" x14ac:dyDescent="0.15">
      <c r="A15" s="630"/>
      <c r="B15" s="998" t="s">
        <v>905</v>
      </c>
      <c r="C15" s="1234"/>
      <c r="D15" s="1234"/>
      <c r="E15" s="1234"/>
      <c r="F15" s="1234"/>
      <c r="G15" s="1234"/>
      <c r="H15" s="1234"/>
      <c r="I15" s="1234"/>
      <c r="J15" s="1234"/>
      <c r="K15" s="1234"/>
      <c r="L15" s="1234"/>
      <c r="M15" s="1235"/>
      <c r="N15" s="1248" t="s">
        <v>906</v>
      </c>
      <c r="O15" s="1248"/>
      <c r="P15" s="1248"/>
      <c r="Q15" s="1248"/>
      <c r="R15" s="1248"/>
      <c r="S15" s="1248"/>
      <c r="T15" s="1248"/>
      <c r="U15" s="1248"/>
      <c r="V15" s="1248"/>
      <c r="W15" s="1248"/>
      <c r="X15" s="1248"/>
      <c r="Y15" s="1248"/>
      <c r="Z15" s="1248"/>
      <c r="AA15" s="1248"/>
      <c r="AB15" s="1248"/>
      <c r="AC15" s="1248"/>
      <c r="AD15" s="1248"/>
      <c r="AE15" s="1248"/>
      <c r="AF15" s="1110" t="str">
        <f>IF(入力シート!E119="","",入力シート!E119)</f>
        <v/>
      </c>
      <c r="AG15" s="1195"/>
      <c r="AH15" s="1195"/>
      <c r="AI15" s="1195"/>
      <c r="AJ15" s="1195"/>
      <c r="AK15" s="1067" t="s">
        <v>144</v>
      </c>
      <c r="AL15" s="1067"/>
      <c r="AM15" s="1195" t="str">
        <f>IF(入力シート!H119="","",入力シート!H119)</f>
        <v/>
      </c>
      <c r="AN15" s="1195"/>
      <c r="AO15" s="1195"/>
      <c r="AP15" s="1195"/>
      <c r="AQ15" s="1195"/>
      <c r="AR15" s="1091" t="s">
        <v>146</v>
      </c>
      <c r="AS15" s="1216"/>
      <c r="AT15" s="624"/>
    </row>
    <row r="16" spans="1:61" ht="18.75" customHeight="1" x14ac:dyDescent="0.15">
      <c r="A16" s="630"/>
      <c r="B16" s="1236"/>
      <c r="C16" s="1237"/>
      <c r="D16" s="1237"/>
      <c r="E16" s="1237"/>
      <c r="F16" s="1237"/>
      <c r="G16" s="1237"/>
      <c r="H16" s="1237"/>
      <c r="I16" s="1237"/>
      <c r="J16" s="1237"/>
      <c r="K16" s="1237"/>
      <c r="L16" s="1237"/>
      <c r="M16" s="1238"/>
      <c r="N16" s="1248" t="s">
        <v>907</v>
      </c>
      <c r="O16" s="1248"/>
      <c r="P16" s="1248"/>
      <c r="Q16" s="1248"/>
      <c r="R16" s="1248"/>
      <c r="S16" s="1248"/>
      <c r="T16" s="1248"/>
      <c r="U16" s="1248"/>
      <c r="V16" s="1248"/>
      <c r="W16" s="1248"/>
      <c r="X16" s="1248"/>
      <c r="Y16" s="1248"/>
      <c r="Z16" s="1248"/>
      <c r="AA16" s="1248"/>
      <c r="AB16" s="1248"/>
      <c r="AC16" s="1248"/>
      <c r="AD16" s="1248"/>
      <c r="AE16" s="1248"/>
      <c r="AF16" s="1110" t="str">
        <f>IF(入力シート!E120="","",入力シート!E120)</f>
        <v/>
      </c>
      <c r="AG16" s="1195"/>
      <c r="AH16" s="1195"/>
      <c r="AI16" s="1195"/>
      <c r="AJ16" s="1195"/>
      <c r="AK16" s="1195"/>
      <c r="AL16" s="1195"/>
      <c r="AM16" s="1195"/>
      <c r="AN16" s="1195"/>
      <c r="AO16" s="1195"/>
      <c r="AP16" s="1195"/>
      <c r="AQ16" s="1195"/>
      <c r="AR16" s="1091" t="s">
        <v>146</v>
      </c>
      <c r="AS16" s="1216"/>
      <c r="AT16" s="624"/>
    </row>
    <row r="17" spans="1:61" ht="18.75" customHeight="1" x14ac:dyDescent="0.15">
      <c r="A17" s="630"/>
      <c r="B17" s="1252" t="s">
        <v>914</v>
      </c>
      <c r="C17" s="1252"/>
      <c r="D17" s="1252"/>
      <c r="E17" s="1252"/>
      <c r="F17" s="1252"/>
      <c r="G17" s="1252"/>
      <c r="H17" s="1252"/>
      <c r="I17" s="1252"/>
      <c r="J17" s="1252"/>
      <c r="K17" s="1252"/>
      <c r="L17" s="1252"/>
      <c r="M17" s="1252"/>
      <c r="N17" s="1252"/>
      <c r="O17" s="1252"/>
      <c r="P17" s="1252"/>
      <c r="Q17" s="1252"/>
      <c r="R17" s="1252"/>
      <c r="S17" s="1252"/>
      <c r="T17" s="1252"/>
      <c r="U17" s="1252"/>
      <c r="V17" s="1252"/>
      <c r="W17" s="1252"/>
      <c r="X17" s="1252"/>
      <c r="Y17" s="1252"/>
      <c r="Z17" s="1252"/>
      <c r="AA17" s="1252"/>
      <c r="AB17" s="1252"/>
      <c r="AC17" s="1252"/>
      <c r="AD17" s="1252"/>
      <c r="AE17" s="1252"/>
      <c r="AF17" s="1296" t="str">
        <f>IF(入力シート!E123="","",IF(入力シート!E123="選択してください","",入力シート!E123))</f>
        <v/>
      </c>
      <c r="AG17" s="1297"/>
      <c r="AH17" s="1297"/>
      <c r="AI17" s="1297"/>
      <c r="AJ17" s="1297"/>
      <c r="AK17" s="1297"/>
      <c r="AL17" s="1297"/>
      <c r="AM17" s="1297"/>
      <c r="AN17" s="1297"/>
      <c r="AO17" s="1297"/>
      <c r="AP17" s="1297"/>
      <c r="AQ17" s="1297"/>
      <c r="AR17" s="1067"/>
      <c r="AS17" s="1199"/>
      <c r="AT17" s="624"/>
    </row>
    <row r="18" spans="1:61" ht="18.75" customHeight="1" x14ac:dyDescent="0.15">
      <c r="A18" s="630"/>
      <c r="B18" s="1252" t="s">
        <v>915</v>
      </c>
      <c r="C18" s="1252"/>
      <c r="D18" s="1252"/>
      <c r="E18" s="1252"/>
      <c r="F18" s="1252"/>
      <c r="G18" s="1252"/>
      <c r="H18" s="1252"/>
      <c r="I18" s="1252"/>
      <c r="J18" s="1252"/>
      <c r="K18" s="1252"/>
      <c r="L18" s="1252"/>
      <c r="M18" s="1252"/>
      <c r="N18" s="1252"/>
      <c r="O18" s="1252"/>
      <c r="P18" s="1252"/>
      <c r="Q18" s="1252"/>
      <c r="R18" s="1252"/>
      <c r="S18" s="1252"/>
      <c r="T18" s="1252"/>
      <c r="U18" s="1252"/>
      <c r="V18" s="1252"/>
      <c r="W18" s="1252"/>
      <c r="X18" s="1252"/>
      <c r="Y18" s="1252"/>
      <c r="Z18" s="1252"/>
      <c r="AA18" s="1252"/>
      <c r="AB18" s="1252"/>
      <c r="AC18" s="1252"/>
      <c r="AD18" s="1252"/>
      <c r="AE18" s="1252"/>
      <c r="AF18" s="1285" t="str">
        <f>IF(入力シート!E124="","",入力シート!E124)</f>
        <v/>
      </c>
      <c r="AG18" s="1286"/>
      <c r="AH18" s="1286"/>
      <c r="AI18" s="1286"/>
      <c r="AJ18" s="1286"/>
      <c r="AK18" s="1286"/>
      <c r="AL18" s="1286"/>
      <c r="AM18" s="1286"/>
      <c r="AN18" s="1286"/>
      <c r="AO18" s="1286"/>
      <c r="AP18" s="1286"/>
      <c r="AQ18" s="1286"/>
      <c r="AR18" s="1195"/>
      <c r="AS18" s="1108"/>
      <c r="AT18" s="624"/>
    </row>
    <row r="19" spans="1:61" ht="12.95" customHeight="1" x14ac:dyDescent="0.15">
      <c r="A19" s="630"/>
      <c r="B19" s="1234" t="s">
        <v>340</v>
      </c>
      <c r="C19" s="1234"/>
      <c r="D19" s="1234"/>
      <c r="E19" s="1234"/>
      <c r="F19" s="1234"/>
      <c r="G19" s="1234"/>
      <c r="H19" s="1234"/>
      <c r="I19" s="1234"/>
      <c r="J19" s="1234"/>
      <c r="K19" s="1234"/>
      <c r="L19" s="1234"/>
      <c r="M19" s="1234"/>
      <c r="N19" s="1234"/>
      <c r="O19" s="1234"/>
      <c r="P19" s="1234"/>
      <c r="Q19" s="1234"/>
      <c r="R19" s="1234"/>
      <c r="S19" s="1234"/>
      <c r="T19" s="1234"/>
      <c r="U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624"/>
    </row>
    <row r="20" spans="1:61" ht="15" customHeight="1" x14ac:dyDescent="0.15">
      <c r="A20" s="1247" t="s">
        <v>298</v>
      </c>
      <c r="B20" s="1247"/>
      <c r="C20" s="1247"/>
      <c r="D20" s="1247"/>
      <c r="E20" s="1247"/>
      <c r="F20" s="1247"/>
      <c r="G20" s="1247"/>
      <c r="H20" s="1247"/>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624"/>
    </row>
    <row r="21" spans="1:61" ht="18.75" customHeight="1" x14ac:dyDescent="0.15">
      <c r="A21" s="630" t="s">
        <v>208</v>
      </c>
      <c r="B21" s="998" t="s">
        <v>299</v>
      </c>
      <c r="C21" s="1234"/>
      <c r="D21" s="1234"/>
      <c r="E21" s="1234"/>
      <c r="F21" s="1234"/>
      <c r="G21" s="1234"/>
      <c r="H21" s="1234"/>
      <c r="I21" s="1234"/>
      <c r="J21" s="1234"/>
      <c r="K21" s="1234"/>
      <c r="L21" s="1234"/>
      <c r="M21" s="1234"/>
      <c r="N21" s="1234"/>
      <c r="O21" s="1234"/>
      <c r="P21" s="1234"/>
      <c r="Q21" s="1234"/>
      <c r="R21" s="1234"/>
      <c r="S21" s="1234"/>
      <c r="T21" s="1234"/>
      <c r="U21" s="1234"/>
      <c r="V21" s="1234"/>
      <c r="W21" s="1234"/>
      <c r="X21" s="1234"/>
      <c r="Y21" s="1234"/>
      <c r="Z21" s="1234"/>
      <c r="AA21" s="1234"/>
      <c r="AB21" s="1234"/>
      <c r="AC21" s="1234"/>
      <c r="AD21" s="1234"/>
      <c r="AE21" s="1235"/>
      <c r="AF21" s="1197"/>
      <c r="AG21" s="1198"/>
      <c r="AH21" s="1198"/>
      <c r="AI21" s="1198"/>
      <c r="AJ21" s="1198"/>
      <c r="AK21" s="1198"/>
      <c r="AL21" s="1198"/>
      <c r="AM21" s="1198"/>
      <c r="AN21" s="1198"/>
      <c r="AO21" s="1198"/>
      <c r="AP21" s="1198"/>
      <c r="AQ21" s="1198"/>
      <c r="AR21" s="1091" t="s">
        <v>139</v>
      </c>
      <c r="AS21" s="1216"/>
      <c r="AT21" s="624"/>
      <c r="BG21">
        <v>1</v>
      </c>
      <c r="BH21">
        <f>COUNTA(AF21)</f>
        <v>0</v>
      </c>
      <c r="BI21">
        <f>BG21-BH21</f>
        <v>1</v>
      </c>
    </row>
    <row r="22" spans="1:61" ht="18.75" customHeight="1" x14ac:dyDescent="0.15">
      <c r="A22" s="630"/>
      <c r="B22" s="1252" t="s">
        <v>300</v>
      </c>
      <c r="C22" s="1252"/>
      <c r="D22" s="1252"/>
      <c r="E22" s="1252"/>
      <c r="F22" s="1252"/>
      <c r="G22" s="1252"/>
      <c r="H22" s="1252"/>
      <c r="I22" s="1252"/>
      <c r="J22" s="1252"/>
      <c r="K22" s="1252"/>
      <c r="L22" s="1252"/>
      <c r="M22" s="1252"/>
      <c r="N22" s="1252"/>
      <c r="O22" s="1252"/>
      <c r="P22" s="1252"/>
      <c r="Q22" s="998"/>
      <c r="R22" s="998"/>
      <c r="S22" s="998"/>
      <c r="T22" s="998"/>
      <c r="U22" s="998"/>
      <c r="V22" s="998"/>
      <c r="W22" s="998"/>
      <c r="X22" s="998"/>
      <c r="Y22" s="998"/>
      <c r="Z22" s="998"/>
      <c r="AA22" s="998"/>
      <c r="AB22" s="998"/>
      <c r="AC22" s="998"/>
      <c r="AD22" s="998"/>
      <c r="AE22" s="1307"/>
      <c r="AF22" s="1306"/>
      <c r="AG22" s="1306"/>
      <c r="AH22" s="1306"/>
      <c r="AI22" s="1306"/>
      <c r="AJ22" s="1306"/>
      <c r="AK22" s="515" t="s">
        <v>301</v>
      </c>
      <c r="AL22" s="631" t="s">
        <v>302</v>
      </c>
      <c r="AM22" s="1306"/>
      <c r="AN22" s="1306"/>
      <c r="AO22" s="1306"/>
      <c r="AP22" s="1306"/>
      <c r="AQ22" s="1306"/>
      <c r="AR22" s="1211" t="s">
        <v>128</v>
      </c>
      <c r="AS22" s="1212"/>
      <c r="AT22" s="624"/>
    </row>
    <row r="23" spans="1:61" ht="18.75" customHeight="1" x14ac:dyDescent="0.15">
      <c r="A23" s="630"/>
      <c r="B23" s="1287" t="s">
        <v>303</v>
      </c>
      <c r="C23" s="984"/>
      <c r="D23" s="984"/>
      <c r="E23" s="984"/>
      <c r="F23" s="984"/>
      <c r="G23" s="984"/>
      <c r="H23" s="984"/>
      <c r="I23" s="984"/>
      <c r="J23" s="1234"/>
      <c r="K23" s="1234"/>
      <c r="L23" s="1234"/>
      <c r="M23" s="1234"/>
      <c r="N23" s="1234"/>
      <c r="O23" s="1234"/>
      <c r="P23" s="1234"/>
      <c r="Q23" s="631"/>
      <c r="R23" s="1288" t="s">
        <v>304</v>
      </c>
      <c r="S23" s="1289"/>
      <c r="T23" s="1289"/>
      <c r="U23" s="1289"/>
      <c r="V23" s="1289"/>
      <c r="W23" s="1289"/>
      <c r="X23" s="1289"/>
      <c r="Y23" s="1289"/>
      <c r="Z23" s="1289"/>
      <c r="AA23" s="1289"/>
      <c r="AB23" s="1289"/>
      <c r="AC23" s="1289"/>
      <c r="AD23" s="1289"/>
      <c r="AE23" s="1290"/>
      <c r="AF23" s="1291"/>
      <c r="AG23" s="1292"/>
      <c r="AH23" s="1292"/>
      <c r="AI23" s="1292"/>
      <c r="AJ23" s="1292"/>
      <c r="AK23" s="1292"/>
      <c r="AL23" s="1292"/>
      <c r="AM23" s="1292"/>
      <c r="AN23" s="1292"/>
      <c r="AO23" s="1292"/>
      <c r="AP23" s="1292"/>
      <c r="AQ23" s="1292"/>
      <c r="AR23" s="1292"/>
      <c r="AS23" s="1293"/>
      <c r="AT23" s="624"/>
    </row>
    <row r="24" spans="1:61" ht="18.75" customHeight="1" x14ac:dyDescent="0.15">
      <c r="A24" s="630"/>
      <c r="B24" s="1287"/>
      <c r="C24" s="984"/>
      <c r="D24" s="984"/>
      <c r="E24" s="984"/>
      <c r="F24" s="984"/>
      <c r="G24" s="984"/>
      <c r="H24" s="984"/>
      <c r="I24" s="984"/>
      <c r="J24" s="984"/>
      <c r="K24" s="984"/>
      <c r="L24" s="984"/>
      <c r="M24" s="984"/>
      <c r="N24" s="984"/>
      <c r="O24" s="984"/>
      <c r="P24" s="984"/>
      <c r="Q24" s="532"/>
      <c r="R24" s="1003" t="s">
        <v>305</v>
      </c>
      <c r="S24" s="1294"/>
      <c r="T24" s="1294"/>
      <c r="U24" s="1294"/>
      <c r="V24" s="1294"/>
      <c r="W24" s="1294"/>
      <c r="X24" s="1294"/>
      <c r="Y24" s="1294"/>
      <c r="Z24" s="1294"/>
      <c r="AA24" s="1294"/>
      <c r="AB24" s="1294"/>
      <c r="AC24" s="1294"/>
      <c r="AD24" s="1294"/>
      <c r="AE24" s="1295"/>
      <c r="AF24" s="1239"/>
      <c r="AG24" s="1240"/>
      <c r="AH24" s="1240"/>
      <c r="AI24" s="1240"/>
      <c r="AJ24" s="1240"/>
      <c r="AK24" s="1240"/>
      <c r="AL24" s="1240"/>
      <c r="AM24" s="1240"/>
      <c r="AN24" s="1240"/>
      <c r="AO24" s="1240"/>
      <c r="AP24" s="1240"/>
      <c r="AQ24" s="1240"/>
      <c r="AR24" s="1240"/>
      <c r="AS24" s="1241"/>
      <c r="AT24" s="624"/>
    </row>
    <row r="25" spans="1:61" ht="18.75" customHeight="1" x14ac:dyDescent="0.15">
      <c r="A25" s="630"/>
      <c r="B25" s="1236"/>
      <c r="C25" s="1237"/>
      <c r="D25" s="1237"/>
      <c r="E25" s="1237"/>
      <c r="F25" s="1237"/>
      <c r="G25" s="1237"/>
      <c r="H25" s="1237"/>
      <c r="I25" s="1237"/>
      <c r="J25" s="1237"/>
      <c r="K25" s="1237"/>
      <c r="L25" s="1237"/>
      <c r="M25" s="1237"/>
      <c r="N25" s="1237"/>
      <c r="O25" s="1237"/>
      <c r="P25" s="1237"/>
      <c r="Q25" s="632"/>
      <c r="R25" s="1005" t="s">
        <v>306</v>
      </c>
      <c r="S25" s="1242"/>
      <c r="T25" s="1242"/>
      <c r="U25" s="1242"/>
      <c r="V25" s="1242"/>
      <c r="W25" s="1242"/>
      <c r="X25" s="1242"/>
      <c r="Y25" s="1242"/>
      <c r="Z25" s="1242"/>
      <c r="AA25" s="1242"/>
      <c r="AB25" s="1242"/>
      <c r="AC25" s="1242"/>
      <c r="AD25" s="1242"/>
      <c r="AE25" s="1243"/>
      <c r="AF25" s="1244"/>
      <c r="AG25" s="1245"/>
      <c r="AH25" s="1245"/>
      <c r="AI25" s="1245"/>
      <c r="AJ25" s="1245"/>
      <c r="AK25" s="1245"/>
      <c r="AL25" s="1245"/>
      <c r="AM25" s="1245"/>
      <c r="AN25" s="1245"/>
      <c r="AO25" s="1245"/>
      <c r="AP25" s="1245"/>
      <c r="AQ25" s="1245"/>
      <c r="AR25" s="1245"/>
      <c r="AS25" s="1246"/>
      <c r="AT25" s="624"/>
    </row>
    <row r="26" spans="1:61" ht="18.75" customHeight="1" x14ac:dyDescent="0.15">
      <c r="A26" s="630"/>
      <c r="B26" s="1252" t="s">
        <v>307</v>
      </c>
      <c r="C26" s="1182"/>
      <c r="D26" s="1182"/>
      <c r="E26" s="1182"/>
      <c r="F26" s="1182"/>
      <c r="G26" s="1182"/>
      <c r="H26" s="1182"/>
      <c r="I26" s="1182"/>
      <c r="J26" s="1182"/>
      <c r="K26" s="1182"/>
      <c r="L26" s="1182"/>
      <c r="M26" s="1182"/>
      <c r="N26" s="1182"/>
      <c r="O26" s="1182"/>
      <c r="P26" s="1182"/>
      <c r="Q26" s="1237"/>
      <c r="R26" s="1237"/>
      <c r="S26" s="1237"/>
      <c r="T26" s="1237"/>
      <c r="U26" s="1237"/>
      <c r="V26" s="1237"/>
      <c r="W26" s="1237"/>
      <c r="X26" s="1237"/>
      <c r="Y26" s="1237"/>
      <c r="Z26" s="1237"/>
      <c r="AA26" s="1237"/>
      <c r="AB26" s="1237"/>
      <c r="AC26" s="1237"/>
      <c r="AD26" s="1237"/>
      <c r="AE26" s="1237"/>
      <c r="AF26" s="1253"/>
      <c r="AG26" s="1204"/>
      <c r="AH26" s="1204"/>
      <c r="AI26" s="1204"/>
      <c r="AJ26" s="1204"/>
      <c r="AK26" s="1204"/>
      <c r="AL26" s="1204"/>
      <c r="AM26" s="1204"/>
      <c r="AN26" s="1204"/>
      <c r="AO26" s="1204"/>
      <c r="AP26" s="1204"/>
      <c r="AQ26" s="1204"/>
      <c r="AR26" s="632" t="s">
        <v>141</v>
      </c>
      <c r="AS26" s="633"/>
      <c r="AT26" s="624"/>
    </row>
    <row r="27" spans="1:61" x14ac:dyDescent="0.15">
      <c r="A27" s="623"/>
      <c r="B27" s="575"/>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c r="AT27" s="624"/>
    </row>
    <row r="28" spans="1:61" ht="15" customHeight="1" x14ac:dyDescent="0.15">
      <c r="A28" s="629" t="s">
        <v>308</v>
      </c>
      <c r="B28" s="530"/>
      <c r="C28" s="530"/>
      <c r="D28" s="530"/>
      <c r="E28" s="832"/>
      <c r="F28" s="832"/>
      <c r="G28" s="832"/>
      <c r="H28" s="575"/>
      <c r="I28" s="575"/>
      <c r="J28" s="575"/>
      <c r="K28" s="575"/>
      <c r="L28" s="575"/>
      <c r="M28" s="575"/>
      <c r="N28" s="575"/>
      <c r="O28" s="575"/>
      <c r="P28" s="575"/>
      <c r="Q28" s="575"/>
      <c r="R28" s="575"/>
      <c r="S28" s="575"/>
      <c r="T28" s="575"/>
      <c r="U28" s="575"/>
      <c r="V28" s="575"/>
      <c r="W28" s="575"/>
      <c r="X28" s="575"/>
      <c r="Y28" s="575"/>
      <c r="Z28" s="575"/>
      <c r="AA28" s="575"/>
      <c r="AB28" s="634"/>
      <c r="AC28" s="575"/>
      <c r="AD28" s="575"/>
      <c r="AE28" s="575"/>
      <c r="AF28" s="575"/>
      <c r="AG28" s="575"/>
      <c r="AH28" s="575"/>
      <c r="AI28" s="575"/>
      <c r="AJ28" s="575"/>
      <c r="AK28" s="575"/>
      <c r="AL28" s="575"/>
      <c r="AM28" s="575"/>
      <c r="AN28" s="575"/>
      <c r="AO28" s="575"/>
      <c r="AP28" s="575"/>
      <c r="AQ28" s="575"/>
      <c r="AR28" s="575"/>
      <c r="AS28" s="575"/>
      <c r="AT28" s="624"/>
    </row>
    <row r="29" spans="1:61" ht="18.75" customHeight="1" thickBot="1" x14ac:dyDescent="0.2">
      <c r="A29" s="623"/>
      <c r="B29" s="1217" t="s">
        <v>309</v>
      </c>
      <c r="C29" s="1218"/>
      <c r="D29" s="1218"/>
      <c r="E29" s="1218"/>
      <c r="F29" s="1218"/>
      <c r="G29" s="1218"/>
      <c r="H29" s="1218"/>
      <c r="I29" s="1218"/>
      <c r="J29" s="1218"/>
      <c r="K29" s="1218"/>
      <c r="L29" s="1218"/>
      <c r="M29" s="1218"/>
      <c r="N29" s="1218"/>
      <c r="O29" s="1218"/>
      <c r="P29" s="1218"/>
      <c r="Q29" s="1218"/>
      <c r="R29" s="1218"/>
      <c r="S29" s="1218"/>
      <c r="T29" s="1218"/>
      <c r="U29" s="1218"/>
      <c r="V29" s="1218"/>
      <c r="W29" s="1218"/>
      <c r="X29" s="1218"/>
      <c r="Y29" s="1219"/>
      <c r="Z29" s="637"/>
      <c r="AA29" s="1218" t="s">
        <v>310</v>
      </c>
      <c r="AB29" s="1218"/>
      <c r="AC29" s="1218"/>
      <c r="AD29" s="1218"/>
      <c r="AE29" s="1218"/>
      <c r="AF29" s="1218"/>
      <c r="AG29" s="1218"/>
      <c r="AH29" s="1218"/>
      <c r="AI29" s="1218"/>
      <c r="AJ29" s="1218"/>
      <c r="AK29" s="1218"/>
      <c r="AL29" s="1218"/>
      <c r="AM29" s="1218"/>
      <c r="AN29" s="1218"/>
      <c r="AO29" s="1218"/>
      <c r="AP29" s="1218"/>
      <c r="AQ29" s="1218"/>
      <c r="AR29" s="1218"/>
      <c r="AS29" s="1219"/>
      <c r="AT29" s="624"/>
    </row>
    <row r="30" spans="1:61" ht="18.75" customHeight="1" thickTop="1" x14ac:dyDescent="0.15">
      <c r="A30" s="623"/>
      <c r="B30" s="1259" t="s">
        <v>311</v>
      </c>
      <c r="C30" s="1221"/>
      <c r="D30" s="1221"/>
      <c r="E30" s="1221"/>
      <c r="F30" s="1221"/>
      <c r="G30" s="1221"/>
      <c r="H30" s="1221"/>
      <c r="I30" s="1221"/>
      <c r="J30" s="1222"/>
      <c r="K30" s="1312"/>
      <c r="L30" s="1313"/>
      <c r="M30" s="1313"/>
      <c r="N30" s="1313"/>
      <c r="O30" s="1313"/>
      <c r="P30" s="1313"/>
      <c r="Q30" s="1313"/>
      <c r="R30" s="1313"/>
      <c r="S30" s="1313"/>
      <c r="T30" s="1313"/>
      <c r="U30" s="1313"/>
      <c r="V30" s="1313"/>
      <c r="W30" s="1313"/>
      <c r="X30" s="638" t="s">
        <v>130</v>
      </c>
      <c r="Y30" s="639"/>
      <c r="Z30" s="599"/>
      <c r="AA30" s="1221" t="s">
        <v>312</v>
      </c>
      <c r="AB30" s="1221"/>
      <c r="AC30" s="1221"/>
      <c r="AD30" s="1221"/>
      <c r="AE30" s="1221"/>
      <c r="AF30" s="1221"/>
      <c r="AG30" s="1222"/>
      <c r="AH30" s="1254" t="str">
        <f>IF(入力シート!E110="","",IF(入力シート!E110="選択してください","",入力シート!E110))</f>
        <v/>
      </c>
      <c r="AI30" s="1255"/>
      <c r="AJ30" s="1255"/>
      <c r="AK30" s="1255"/>
      <c r="AL30" s="1255"/>
      <c r="AM30" s="1255"/>
      <c r="AN30" s="1255"/>
      <c r="AO30" s="1255"/>
      <c r="AP30" s="1255"/>
      <c r="AQ30" s="1255"/>
      <c r="AR30" s="1255"/>
      <c r="AS30" s="1256"/>
      <c r="AT30" s="624"/>
    </row>
    <row r="31" spans="1:61" ht="18.75" customHeight="1" x14ac:dyDescent="0.15">
      <c r="A31" s="623"/>
      <c r="B31" s="1090" t="s">
        <v>313</v>
      </c>
      <c r="C31" s="1091"/>
      <c r="D31" s="1091"/>
      <c r="E31" s="1091"/>
      <c r="F31" s="1091"/>
      <c r="G31" s="1091"/>
      <c r="H31" s="1091"/>
      <c r="I31" s="1091"/>
      <c r="J31" s="1216"/>
      <c r="K31" s="1198"/>
      <c r="L31" s="1198"/>
      <c r="M31" s="1198"/>
      <c r="N31" s="1198"/>
      <c r="O31" s="1198"/>
      <c r="P31" s="1198"/>
      <c r="Q31" s="1198"/>
      <c r="R31" s="1198"/>
      <c r="S31" s="1198"/>
      <c r="T31" s="1198"/>
      <c r="U31" s="1198"/>
      <c r="V31" s="1198"/>
      <c r="W31" s="1198"/>
      <c r="X31" s="626" t="s">
        <v>128</v>
      </c>
      <c r="Y31" s="636"/>
      <c r="Z31" s="640"/>
      <c r="AA31" s="1091" t="s">
        <v>314</v>
      </c>
      <c r="AB31" s="1091"/>
      <c r="AC31" s="1091"/>
      <c r="AD31" s="1091"/>
      <c r="AE31" s="1091"/>
      <c r="AF31" s="1091"/>
      <c r="AG31" s="1216"/>
      <c r="AH31" s="1197"/>
      <c r="AI31" s="1198"/>
      <c r="AJ31" s="1198"/>
      <c r="AK31" s="1198"/>
      <c r="AL31" s="1198"/>
      <c r="AM31" s="1198"/>
      <c r="AN31" s="1198"/>
      <c r="AO31" s="1198"/>
      <c r="AP31" s="1198"/>
      <c r="AQ31" s="1198"/>
      <c r="AR31" s="572" t="s">
        <v>301</v>
      </c>
      <c r="AS31" s="573"/>
      <c r="AT31" s="624"/>
    </row>
    <row r="32" spans="1:61" ht="18.75" customHeight="1" x14ac:dyDescent="0.15">
      <c r="A32" s="623"/>
      <c r="B32" s="1090" t="s">
        <v>315</v>
      </c>
      <c r="C32" s="1091"/>
      <c r="D32" s="1091"/>
      <c r="E32" s="1091"/>
      <c r="F32" s="1091"/>
      <c r="G32" s="1091"/>
      <c r="H32" s="1091"/>
      <c r="I32" s="1091"/>
      <c r="J32" s="1216"/>
      <c r="K32" s="1198"/>
      <c r="L32" s="1198"/>
      <c r="M32" s="1198"/>
      <c r="N32" s="1198"/>
      <c r="O32" s="1198"/>
      <c r="P32" s="1198"/>
      <c r="Q32" s="1198"/>
      <c r="R32" s="1198"/>
      <c r="S32" s="1198"/>
      <c r="T32" s="1198"/>
      <c r="U32" s="1198"/>
      <c r="V32" s="1198"/>
      <c r="W32" s="1198"/>
      <c r="X32" s="847" t="s">
        <v>324</v>
      </c>
      <c r="Y32" s="636"/>
      <c r="Z32" s="599"/>
      <c r="AA32" s="1091" t="s">
        <v>316</v>
      </c>
      <c r="AB32" s="1091"/>
      <c r="AC32" s="1091"/>
      <c r="AD32" s="1091"/>
      <c r="AE32" s="1091"/>
      <c r="AF32" s="1091"/>
      <c r="AG32" s="1216"/>
      <c r="AH32" s="1110" t="str">
        <f>IF(入力シート!H104="","",入力シート!H104)</f>
        <v/>
      </c>
      <c r="AI32" s="1195"/>
      <c r="AJ32" s="1195"/>
      <c r="AK32" s="1195"/>
      <c r="AL32" s="1195"/>
      <c r="AM32" s="1195"/>
      <c r="AN32" s="1195"/>
      <c r="AO32" s="1195"/>
      <c r="AP32" s="1195"/>
      <c r="AQ32" s="1195"/>
      <c r="AR32" s="572" t="s">
        <v>130</v>
      </c>
      <c r="AS32" s="573"/>
      <c r="AT32" s="624"/>
    </row>
    <row r="33" spans="1:46" ht="18.75" customHeight="1" x14ac:dyDescent="0.15">
      <c r="A33" s="623"/>
      <c r="B33" s="1100" t="s">
        <v>317</v>
      </c>
      <c r="C33" s="1100"/>
      <c r="D33" s="1100"/>
      <c r="E33" s="1100"/>
      <c r="F33" s="1100"/>
      <c r="G33" s="1100"/>
      <c r="H33" s="1100"/>
      <c r="I33" s="1100"/>
      <c r="J33" s="1100"/>
      <c r="K33" s="1100"/>
      <c r="L33" s="1100"/>
      <c r="M33" s="1100"/>
      <c r="N33" s="1100"/>
      <c r="O33" s="1100"/>
      <c r="P33" s="1100"/>
      <c r="Q33" s="1100"/>
      <c r="R33" s="1100"/>
      <c r="S33" s="1100"/>
      <c r="T33" s="1100"/>
      <c r="U33" s="1100"/>
      <c r="V33" s="1100"/>
      <c r="W33" s="1100"/>
      <c r="X33" s="1100"/>
      <c r="Y33" s="1100"/>
      <c r="Z33" s="599"/>
      <c r="AA33" s="1091" t="s">
        <v>318</v>
      </c>
      <c r="AB33" s="1091"/>
      <c r="AC33" s="1091"/>
      <c r="AD33" s="1091"/>
      <c r="AE33" s="1091"/>
      <c r="AF33" s="1091"/>
      <c r="AG33" s="1216"/>
      <c r="AH33" s="1110" t="str">
        <f>IF(入力シート!E113="","",入力シート!E113)</f>
        <v/>
      </c>
      <c r="AI33" s="1195"/>
      <c r="AJ33" s="1195"/>
      <c r="AK33" s="1195"/>
      <c r="AL33" s="1195"/>
      <c r="AM33" s="1195"/>
      <c r="AN33" s="1195"/>
      <c r="AO33" s="1195"/>
      <c r="AP33" s="1195"/>
      <c r="AQ33" s="1195"/>
      <c r="AR33" s="572" t="s">
        <v>141</v>
      </c>
      <c r="AS33" s="573"/>
      <c r="AT33" s="624"/>
    </row>
    <row r="34" spans="1:46" ht="18.75" customHeight="1" x14ac:dyDescent="0.15">
      <c r="A34" s="623"/>
      <c r="B34" s="641"/>
      <c r="C34" s="642"/>
      <c r="D34" s="1224" t="s">
        <v>621</v>
      </c>
      <c r="E34" s="1224"/>
      <c r="F34" s="1224"/>
      <c r="G34" s="1224"/>
      <c r="H34" s="1224"/>
      <c r="I34" s="1224"/>
      <c r="J34" s="1224"/>
      <c r="K34" s="1224"/>
      <c r="L34" s="1225"/>
      <c r="M34" s="980" t="s">
        <v>169</v>
      </c>
      <c r="N34" s="1226"/>
      <c r="O34" s="1226"/>
      <c r="P34" s="1226"/>
      <c r="Q34" s="1227"/>
      <c r="R34" s="1223" t="s">
        <v>619</v>
      </c>
      <c r="S34" s="1224"/>
      <c r="T34" s="1224"/>
      <c r="U34" s="1224"/>
      <c r="V34" s="1224"/>
      <c r="W34" s="1224"/>
      <c r="X34" s="1224"/>
      <c r="Y34" s="1225"/>
      <c r="Z34" s="599"/>
      <c r="AA34" s="1220" t="s">
        <v>319</v>
      </c>
      <c r="AB34" s="1091"/>
      <c r="AC34" s="1091"/>
      <c r="AD34" s="1091"/>
      <c r="AE34" s="1091"/>
      <c r="AF34" s="1091"/>
      <c r="AG34" s="1216"/>
      <c r="AH34" s="1309" t="str">
        <f>IF(入力シート!E114="","",入力シート!E114)</f>
        <v/>
      </c>
      <c r="AI34" s="1310"/>
      <c r="AJ34" s="1310"/>
      <c r="AK34" s="1310"/>
      <c r="AL34" s="1195" t="s">
        <v>641</v>
      </c>
      <c r="AM34" s="1195"/>
      <c r="AN34" s="1196" t="str">
        <f>IF(入力シート!H114="","",入力シート!H114)</f>
        <v/>
      </c>
      <c r="AO34" s="1196"/>
      <c r="AP34" s="1196"/>
      <c r="AQ34" s="1196"/>
      <c r="AR34" s="626" t="s">
        <v>141</v>
      </c>
      <c r="AS34" s="636"/>
      <c r="AT34" s="624"/>
    </row>
    <row r="35" spans="1:46" ht="18.75" customHeight="1" x14ac:dyDescent="0.15">
      <c r="A35" s="623"/>
      <c r="B35" s="1228">
        <v>1</v>
      </c>
      <c r="C35" s="1229"/>
      <c r="D35" s="1191" t="str">
        <f>IF(入力シート!E127="","",入力シート!E127)</f>
        <v/>
      </c>
      <c r="E35" s="1192"/>
      <c r="F35" s="1192"/>
      <c r="G35" s="1192"/>
      <c r="H35" s="1192"/>
      <c r="I35" s="1192"/>
      <c r="J35" s="1192"/>
      <c r="K35" s="1192"/>
      <c r="L35" s="643" t="s">
        <v>616</v>
      </c>
      <c r="M35" s="1191" t="str">
        <f>IF(入力シート!H127="","",入力シート!H127)</f>
        <v/>
      </c>
      <c r="N35" s="1192"/>
      <c r="O35" s="1192"/>
      <c r="P35" s="1192"/>
      <c r="Q35" s="644" t="s">
        <v>135</v>
      </c>
      <c r="R35" s="1191" t="str">
        <f>IF(OR(D35="",M35=""),"",D35*M35)</f>
        <v/>
      </c>
      <c r="S35" s="1192"/>
      <c r="T35" s="1192"/>
      <c r="U35" s="1192"/>
      <c r="V35" s="1192"/>
      <c r="W35" s="1192"/>
      <c r="X35" s="1192"/>
      <c r="Y35" s="645" t="s">
        <v>615</v>
      </c>
      <c r="Z35" s="599"/>
      <c r="AA35" s="1091" t="s">
        <v>320</v>
      </c>
      <c r="AB35" s="1091"/>
      <c r="AC35" s="1091"/>
      <c r="AD35" s="1091"/>
      <c r="AE35" s="1091"/>
      <c r="AF35" s="1091"/>
      <c r="AG35" s="1216"/>
      <c r="AH35" s="1066" t="str">
        <f>IF(入力シート!E121="","",IF(入力シート!E121="選択してください","",入力シート!E121))</f>
        <v/>
      </c>
      <c r="AI35" s="1067"/>
      <c r="AJ35" s="1067"/>
      <c r="AK35" s="1067"/>
      <c r="AL35" s="1067"/>
      <c r="AM35" s="1067"/>
      <c r="AN35" s="1067"/>
      <c r="AO35" s="1067"/>
      <c r="AP35" s="1067"/>
      <c r="AQ35" s="1067"/>
      <c r="AR35" s="1067"/>
      <c r="AS35" s="1199"/>
      <c r="AT35" s="624"/>
    </row>
    <row r="36" spans="1:46" ht="18.75" customHeight="1" x14ac:dyDescent="0.15">
      <c r="A36" s="623"/>
      <c r="B36" s="1230">
        <v>2</v>
      </c>
      <c r="C36" s="1231"/>
      <c r="D36" s="1298" t="str">
        <f>IF(OR(入力シート!E125&lt;2,入力シート!E128=""),"",入力シート!E128)</f>
        <v/>
      </c>
      <c r="E36" s="1299"/>
      <c r="F36" s="1299"/>
      <c r="G36" s="1299"/>
      <c r="H36" s="1299"/>
      <c r="I36" s="1299"/>
      <c r="J36" s="1299"/>
      <c r="K36" s="1299"/>
      <c r="L36" s="646" t="s">
        <v>616</v>
      </c>
      <c r="M36" s="1298" t="str">
        <f>IF(OR(入力シート!E125&lt;2,入力シート!H128=""),"",入力シート!H128)</f>
        <v/>
      </c>
      <c r="N36" s="1299"/>
      <c r="O36" s="1299"/>
      <c r="P36" s="1299"/>
      <c r="Q36" s="647" t="s">
        <v>135</v>
      </c>
      <c r="R36" s="1298" t="str">
        <f>IF(OR(D36="",M36=""),"",D36*M36)</f>
        <v/>
      </c>
      <c r="S36" s="1299"/>
      <c r="T36" s="1299"/>
      <c r="U36" s="1299"/>
      <c r="V36" s="1299"/>
      <c r="W36" s="1299"/>
      <c r="X36" s="1299"/>
      <c r="Y36" s="648" t="s">
        <v>615</v>
      </c>
      <c r="Z36" s="599"/>
      <c r="AA36" s="1211" t="s">
        <v>321</v>
      </c>
      <c r="AB36" s="1211"/>
      <c r="AC36" s="1211"/>
      <c r="AD36" s="1211"/>
      <c r="AE36" s="1211"/>
      <c r="AF36" s="1211"/>
      <c r="AG36" s="1212"/>
      <c r="AH36" s="1200"/>
      <c r="AI36" s="1201"/>
      <c r="AJ36" s="1201"/>
      <c r="AK36" s="1201"/>
      <c r="AL36" s="1201"/>
      <c r="AM36" s="1201"/>
      <c r="AN36" s="1201"/>
      <c r="AO36" s="1201"/>
      <c r="AP36" s="1201"/>
      <c r="AQ36" s="1201"/>
      <c r="AR36" s="1201"/>
      <c r="AS36" s="1202"/>
      <c r="AT36" s="624"/>
    </row>
    <row r="37" spans="1:46" ht="18.75" customHeight="1" x14ac:dyDescent="0.15">
      <c r="A37" s="623"/>
      <c r="B37" s="1230">
        <v>3</v>
      </c>
      <c r="C37" s="1231"/>
      <c r="D37" s="1298" t="str">
        <f>IF(OR(入力シート!E125&lt;3,入力シート!E129=""),"",入力シート!E129)</f>
        <v/>
      </c>
      <c r="E37" s="1299"/>
      <c r="F37" s="1299"/>
      <c r="G37" s="1299"/>
      <c r="H37" s="1299"/>
      <c r="I37" s="1299"/>
      <c r="J37" s="1299"/>
      <c r="K37" s="1299"/>
      <c r="L37" s="646" t="s">
        <v>616</v>
      </c>
      <c r="M37" s="1298" t="str">
        <f>IF(OR(入力シート!E125&lt;3,入力シート!H129=""),"",入力シート!H129)</f>
        <v/>
      </c>
      <c r="N37" s="1299"/>
      <c r="O37" s="1299"/>
      <c r="P37" s="1299"/>
      <c r="Q37" s="647" t="s">
        <v>135</v>
      </c>
      <c r="R37" s="1298" t="str">
        <f>IF(OR(D37="",M37=""),"",D37*M37)</f>
        <v/>
      </c>
      <c r="S37" s="1299"/>
      <c r="T37" s="1299"/>
      <c r="U37" s="1299"/>
      <c r="V37" s="1299"/>
      <c r="W37" s="1299"/>
      <c r="X37" s="1299"/>
      <c r="Y37" s="648" t="s">
        <v>615</v>
      </c>
      <c r="Z37" s="599"/>
      <c r="AA37" s="1214"/>
      <c r="AB37" s="1214"/>
      <c r="AC37" s="1214"/>
      <c r="AD37" s="1214"/>
      <c r="AE37" s="1214"/>
      <c r="AF37" s="1214"/>
      <c r="AG37" s="1215"/>
      <c r="AH37" s="1200"/>
      <c r="AI37" s="1201"/>
      <c r="AJ37" s="1201"/>
      <c r="AK37" s="1201"/>
      <c r="AL37" s="1201"/>
      <c r="AM37" s="1201"/>
      <c r="AN37" s="1201"/>
      <c r="AO37" s="1201"/>
      <c r="AP37" s="1201"/>
      <c r="AQ37" s="1201"/>
      <c r="AR37" s="1201"/>
      <c r="AS37" s="1202"/>
      <c r="AT37" s="624"/>
    </row>
    <row r="38" spans="1:46" ht="18.75" customHeight="1" x14ac:dyDescent="0.15">
      <c r="A38" s="623"/>
      <c r="B38" s="1230">
        <v>4</v>
      </c>
      <c r="C38" s="1231"/>
      <c r="D38" s="1298" t="str">
        <f>IF(OR(入力シート!E125&lt;4,入力シート!E130=""),"",入力シート!E130)</f>
        <v/>
      </c>
      <c r="E38" s="1299"/>
      <c r="F38" s="1299"/>
      <c r="G38" s="1299"/>
      <c r="H38" s="1299"/>
      <c r="I38" s="1299"/>
      <c r="J38" s="1299"/>
      <c r="K38" s="1299"/>
      <c r="L38" s="646" t="s">
        <v>616</v>
      </c>
      <c r="M38" s="1298" t="str">
        <f>IF(OR(入力シート!E125&lt;4,入力シート!H130=""),"",入力シート!H130)</f>
        <v/>
      </c>
      <c r="N38" s="1299"/>
      <c r="O38" s="1299"/>
      <c r="P38" s="1299"/>
      <c r="Q38" s="647" t="s">
        <v>135</v>
      </c>
      <c r="R38" s="1262" t="str">
        <f>IF(OR(D38="",M38=""),"",D38*M38)</f>
        <v/>
      </c>
      <c r="S38" s="1263"/>
      <c r="T38" s="1263"/>
      <c r="U38" s="1263"/>
      <c r="V38" s="1263"/>
      <c r="W38" s="1263"/>
      <c r="X38" s="1263"/>
      <c r="Y38" s="648" t="s">
        <v>615</v>
      </c>
      <c r="Z38" s="599"/>
      <c r="AA38" s="1211" t="s">
        <v>322</v>
      </c>
      <c r="AB38" s="1211"/>
      <c r="AC38" s="1211"/>
      <c r="AD38" s="1211"/>
      <c r="AE38" s="1211"/>
      <c r="AF38" s="1211"/>
      <c r="AG38" s="1212"/>
      <c r="AH38" s="1205"/>
      <c r="AI38" s="1206"/>
      <c r="AJ38" s="1206"/>
      <c r="AK38" s="1206"/>
      <c r="AL38" s="1206"/>
      <c r="AM38" s="1206"/>
      <c r="AN38" s="1206"/>
      <c r="AO38" s="1206"/>
      <c r="AP38" s="1206"/>
      <c r="AQ38" s="1206"/>
      <c r="AR38" s="1206"/>
      <c r="AS38" s="1207"/>
      <c r="AT38" s="624"/>
    </row>
    <row r="39" spans="1:46" ht="18.75" customHeight="1" x14ac:dyDescent="0.15">
      <c r="A39" s="623"/>
      <c r="B39" s="1232">
        <v>5</v>
      </c>
      <c r="C39" s="1233"/>
      <c r="D39" s="1193" t="str">
        <f>IF(OR(入力シート!E125&lt;5,入力シート!E131=""),"",入力シート!E131)</f>
        <v/>
      </c>
      <c r="E39" s="1194"/>
      <c r="F39" s="1194"/>
      <c r="G39" s="1194"/>
      <c r="H39" s="1194"/>
      <c r="I39" s="1194"/>
      <c r="J39" s="1194"/>
      <c r="K39" s="1194"/>
      <c r="L39" s="659" t="s">
        <v>616</v>
      </c>
      <c r="M39" s="1193" t="str">
        <f>IF(OR(入力シート!E125&lt;5,入力シート!H131=""),"",入力シート!H131)</f>
        <v/>
      </c>
      <c r="N39" s="1194"/>
      <c r="O39" s="1194"/>
      <c r="P39" s="1194"/>
      <c r="Q39" s="651" t="s">
        <v>135</v>
      </c>
      <c r="R39" s="1260" t="str">
        <f>IF(OR(D39="",M39=""),"",D39*M39)</f>
        <v/>
      </c>
      <c r="S39" s="1261"/>
      <c r="T39" s="1261"/>
      <c r="U39" s="1261"/>
      <c r="V39" s="1261"/>
      <c r="W39" s="1261"/>
      <c r="X39" s="1261"/>
      <c r="Y39" s="652" t="s">
        <v>615</v>
      </c>
      <c r="Z39" s="599"/>
      <c r="AA39" s="1214"/>
      <c r="AB39" s="1214"/>
      <c r="AC39" s="1214"/>
      <c r="AD39" s="1214"/>
      <c r="AE39" s="1214"/>
      <c r="AF39" s="1214"/>
      <c r="AG39" s="1215"/>
      <c r="AH39" s="1208" t="s">
        <v>323</v>
      </c>
      <c r="AI39" s="1209"/>
      <c r="AJ39" s="1209"/>
      <c r="AK39" s="1209"/>
      <c r="AL39" s="1209"/>
      <c r="AM39" s="1311"/>
      <c r="AN39" s="1311"/>
      <c r="AO39" s="1311"/>
      <c r="AP39" s="1311"/>
      <c r="AQ39" s="1311"/>
      <c r="AR39" s="28" t="s">
        <v>324</v>
      </c>
      <c r="AS39" s="29"/>
      <c r="AT39" s="624"/>
    </row>
    <row r="40" spans="1:46" ht="18.75" customHeight="1" x14ac:dyDescent="0.15">
      <c r="A40" s="623"/>
      <c r="B40" s="1066" t="s">
        <v>620</v>
      </c>
      <c r="C40" s="1067"/>
      <c r="D40" s="1067"/>
      <c r="E40" s="1067"/>
      <c r="F40" s="1067"/>
      <c r="G40" s="1067"/>
      <c r="H40" s="1067"/>
      <c r="I40" s="1067"/>
      <c r="J40" s="1067"/>
      <c r="K40" s="1067"/>
      <c r="L40" s="1067"/>
      <c r="M40" s="1067"/>
      <c r="N40" s="1067"/>
      <c r="O40" s="1067"/>
      <c r="P40" s="1067"/>
      <c r="Q40" s="1199"/>
      <c r="R40" s="1285" t="str">
        <f>IF(SUM(R35:X39)=0,"",SUM(R35:X39))</f>
        <v/>
      </c>
      <c r="S40" s="1286"/>
      <c r="T40" s="1286"/>
      <c r="U40" s="1286"/>
      <c r="V40" s="1286"/>
      <c r="W40" s="1286"/>
      <c r="X40" s="1286"/>
      <c r="Y40" s="653" t="s">
        <v>615</v>
      </c>
      <c r="Z40" s="599"/>
      <c r="AA40" s="1091" t="s">
        <v>325</v>
      </c>
      <c r="AB40" s="1091"/>
      <c r="AC40" s="1091"/>
      <c r="AD40" s="1091"/>
      <c r="AE40" s="1091"/>
      <c r="AF40" s="1091"/>
      <c r="AG40" s="1216"/>
      <c r="AH40" s="1197"/>
      <c r="AI40" s="1198"/>
      <c r="AJ40" s="1198"/>
      <c r="AK40" s="1198"/>
      <c r="AL40" s="572" t="s">
        <v>324</v>
      </c>
      <c r="AM40" s="1203"/>
      <c r="AN40" s="1203"/>
      <c r="AO40" s="1203"/>
      <c r="AP40" s="1203"/>
      <c r="AQ40" s="1203"/>
      <c r="AR40" s="1091" t="s">
        <v>755</v>
      </c>
      <c r="AS40" s="1216"/>
      <c r="AT40" s="624"/>
    </row>
    <row r="41" spans="1:46" ht="18.75" customHeight="1" x14ac:dyDescent="0.15">
      <c r="A41" s="623"/>
      <c r="B41" s="1100" t="s">
        <v>330</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0"/>
      <c r="Y41" s="1100"/>
      <c r="Z41" s="599"/>
      <c r="AA41" s="1090" t="s">
        <v>326</v>
      </c>
      <c r="AB41" s="1091"/>
      <c r="AC41" s="1091"/>
      <c r="AD41" s="1091"/>
      <c r="AE41" s="1091"/>
      <c r="AF41" s="1091"/>
      <c r="AG41" s="1216"/>
      <c r="AH41" s="1066" t="str">
        <f>IF(入力シート!E122="","",IF(入力シート!E122="選択してください","",入力シート!E122))</f>
        <v/>
      </c>
      <c r="AI41" s="1067"/>
      <c r="AJ41" s="1067"/>
      <c r="AK41" s="1067"/>
      <c r="AL41" s="1067"/>
      <c r="AM41" s="1067"/>
      <c r="AN41" s="1067"/>
      <c r="AO41" s="1067"/>
      <c r="AP41" s="1067"/>
      <c r="AQ41" s="1067"/>
      <c r="AR41" s="1067"/>
      <c r="AS41" s="1199"/>
      <c r="AT41" s="624"/>
    </row>
    <row r="42" spans="1:46" ht="18.75" customHeight="1" x14ac:dyDescent="0.15">
      <c r="A42" s="623"/>
      <c r="B42" s="1284" t="str">
        <f>IF(入力シート!$E$170="有","・EMSにて","")</f>
        <v/>
      </c>
      <c r="C42" s="1267"/>
      <c r="D42" s="1267"/>
      <c r="E42" s="1267" t="str">
        <f>IF(入力シート!$E$170="有","放電側","")</f>
        <v/>
      </c>
      <c r="F42" s="1267"/>
      <c r="G42" s="1267" t="str">
        <f>IF(入力シート!$E$170="有",入力シート!H171,"")</f>
        <v/>
      </c>
      <c r="H42" s="1267"/>
      <c r="I42" s="1211" t="str">
        <f>IF(入力シート!$E$170="有","kwへ出力制御","")</f>
        <v/>
      </c>
      <c r="J42" s="1211"/>
      <c r="K42" s="1211"/>
      <c r="L42" s="1211"/>
      <c r="M42" s="1211"/>
      <c r="N42" s="871"/>
      <c r="O42" s="871"/>
      <c r="P42" s="871"/>
      <c r="Q42" s="871"/>
      <c r="R42" s="871"/>
      <c r="S42" s="871"/>
      <c r="T42" s="871"/>
      <c r="U42" s="871"/>
      <c r="V42" s="871"/>
      <c r="W42" s="871"/>
      <c r="X42" s="871"/>
      <c r="Y42" s="872"/>
      <c r="Z42" s="599"/>
      <c r="AA42" s="1210" t="s">
        <v>327</v>
      </c>
      <c r="AB42" s="1211"/>
      <c r="AC42" s="1211"/>
      <c r="AD42" s="1211"/>
      <c r="AE42" s="1211"/>
      <c r="AF42" s="1211"/>
      <c r="AG42" s="1212"/>
      <c r="AH42" s="1210" t="s">
        <v>328</v>
      </c>
      <c r="AI42" s="1211"/>
      <c r="AJ42" s="1211"/>
      <c r="AK42" s="1211"/>
      <c r="AL42" s="1211"/>
      <c r="AM42" s="1211"/>
      <c r="AN42" s="1211"/>
      <c r="AO42" s="1211"/>
      <c r="AP42" s="1211"/>
      <c r="AQ42" s="1211"/>
      <c r="AR42" s="1211"/>
      <c r="AS42" s="1212"/>
      <c r="AT42" s="624"/>
    </row>
    <row r="43" spans="1:46" ht="18.75" customHeight="1" x14ac:dyDescent="0.15">
      <c r="A43" s="623"/>
      <c r="B43" s="1265" t="str">
        <f>IF(入力シート!$E$170="有","・EMSにて","")</f>
        <v/>
      </c>
      <c r="C43" s="1266"/>
      <c r="D43" s="1266"/>
      <c r="E43" s="1266" t="str">
        <f>IF(入力シート!$E$170="有","充電側","")</f>
        <v/>
      </c>
      <c r="F43" s="1266"/>
      <c r="G43" s="1266" t="str">
        <f>IF(入力シート!$E$170="有",-入力シート!H172,"")</f>
        <v/>
      </c>
      <c r="H43" s="1266"/>
      <c r="I43" s="1162" t="str">
        <f>IF(入力シート!$E$170="有","kwへ出力制御","")</f>
        <v/>
      </c>
      <c r="J43" s="1162"/>
      <c r="K43" s="1162"/>
      <c r="L43" s="1162"/>
      <c r="M43" s="1162"/>
      <c r="N43" s="871"/>
      <c r="O43" s="871"/>
      <c r="P43" s="871"/>
      <c r="Q43" s="871"/>
      <c r="R43" s="871"/>
      <c r="S43" s="871"/>
      <c r="T43" s="871"/>
      <c r="U43" s="871"/>
      <c r="V43" s="871"/>
      <c r="W43" s="871"/>
      <c r="X43" s="871"/>
      <c r="Y43" s="872"/>
      <c r="Z43" s="599"/>
      <c r="AA43" s="1161"/>
      <c r="AB43" s="1162"/>
      <c r="AC43" s="1162"/>
      <c r="AD43" s="1162"/>
      <c r="AE43" s="1162"/>
      <c r="AF43" s="1162"/>
      <c r="AG43" s="1163"/>
      <c r="AH43" s="1161" t="s">
        <v>329</v>
      </c>
      <c r="AI43" s="1162"/>
      <c r="AJ43" s="1162"/>
      <c r="AK43" s="1162"/>
      <c r="AL43" s="1162"/>
      <c r="AM43" s="1162"/>
      <c r="AN43" s="1162"/>
      <c r="AO43" s="1162"/>
      <c r="AP43" s="1162"/>
      <c r="AQ43" s="1162"/>
      <c r="AR43" s="1162"/>
      <c r="AS43" s="1163"/>
      <c r="AT43" s="624"/>
    </row>
    <row r="44" spans="1:46" ht="18.75" customHeight="1" x14ac:dyDescent="0.15">
      <c r="A44" s="623"/>
      <c r="B44" s="1264" t="str">
        <f>IF(入力シート!E103="有","・出力制限有","")</f>
        <v/>
      </c>
      <c r="C44" s="1125"/>
      <c r="D44" s="1125"/>
      <c r="E44" s="1125"/>
      <c r="F44" s="875"/>
      <c r="G44" s="875"/>
      <c r="H44" s="875"/>
      <c r="I44" s="875"/>
      <c r="J44" s="875"/>
      <c r="K44" s="871"/>
      <c r="L44" s="871"/>
      <c r="M44" s="871"/>
      <c r="N44" s="871"/>
      <c r="O44" s="871"/>
      <c r="P44" s="871"/>
      <c r="Q44" s="871"/>
      <c r="R44" s="871"/>
      <c r="S44" s="871"/>
      <c r="T44" s="871"/>
      <c r="U44" s="871"/>
      <c r="V44" s="871"/>
      <c r="W44" s="871"/>
      <c r="X44" s="871"/>
      <c r="Y44" s="872"/>
      <c r="Z44" s="599"/>
      <c r="AA44" s="1161"/>
      <c r="AB44" s="1162"/>
      <c r="AC44" s="1162"/>
      <c r="AD44" s="1162"/>
      <c r="AE44" s="1162"/>
      <c r="AF44" s="1162"/>
      <c r="AG44" s="1163"/>
      <c r="AH44" s="1249"/>
      <c r="AI44" s="1250"/>
      <c r="AJ44" s="1250"/>
      <c r="AK44" s="1250"/>
      <c r="AL44" s="1250"/>
      <c r="AM44" s="1250"/>
      <c r="AN44" s="1250"/>
      <c r="AO44" s="1250"/>
      <c r="AP44" s="1250"/>
      <c r="AQ44" s="1250"/>
      <c r="AR44" s="1250"/>
      <c r="AS44" s="1251"/>
      <c r="AT44" s="624"/>
    </row>
    <row r="45" spans="1:46" ht="18.600000000000001" customHeight="1" x14ac:dyDescent="0.15">
      <c r="A45" s="623"/>
      <c r="B45" s="876"/>
      <c r="C45" s="877"/>
      <c r="D45" s="877"/>
      <c r="E45" s="877"/>
      <c r="F45" s="877"/>
      <c r="G45" s="877"/>
      <c r="H45" s="877"/>
      <c r="I45" s="877"/>
      <c r="J45" s="877"/>
      <c r="K45" s="877"/>
      <c r="L45" s="877"/>
      <c r="M45" s="877"/>
      <c r="N45" s="877"/>
      <c r="O45" s="877"/>
      <c r="P45" s="877"/>
      <c r="Q45" s="877"/>
      <c r="R45" s="877"/>
      <c r="S45" s="877"/>
      <c r="T45" s="877"/>
      <c r="U45" s="877"/>
      <c r="V45" s="877"/>
      <c r="W45" s="877"/>
      <c r="X45" s="871"/>
      <c r="Y45" s="872"/>
      <c r="Z45" s="599"/>
      <c r="AA45" s="1161"/>
      <c r="AB45" s="1162"/>
      <c r="AC45" s="1162"/>
      <c r="AD45" s="1162"/>
      <c r="AE45" s="1162"/>
      <c r="AF45" s="1162"/>
      <c r="AG45" s="1163"/>
      <c r="AH45" s="1249"/>
      <c r="AI45" s="1250"/>
      <c r="AJ45" s="1250"/>
      <c r="AK45" s="1250"/>
      <c r="AL45" s="1250"/>
      <c r="AM45" s="1250"/>
      <c r="AN45" s="1250"/>
      <c r="AO45" s="1250"/>
      <c r="AP45" s="1250"/>
      <c r="AQ45" s="1250"/>
      <c r="AR45" s="1250"/>
      <c r="AS45" s="1251"/>
      <c r="AT45" s="624"/>
    </row>
    <row r="46" spans="1:46" ht="18.600000000000001" customHeight="1" x14ac:dyDescent="0.15">
      <c r="A46" s="623"/>
      <c r="B46" s="867"/>
      <c r="C46" s="868"/>
      <c r="D46" s="868"/>
      <c r="E46" s="868"/>
      <c r="F46" s="868"/>
      <c r="G46" s="868"/>
      <c r="H46" s="868"/>
      <c r="I46" s="868"/>
      <c r="J46" s="868"/>
      <c r="K46" s="868"/>
      <c r="L46" s="868"/>
      <c r="M46" s="868"/>
      <c r="N46" s="868"/>
      <c r="O46" s="868"/>
      <c r="P46" s="868"/>
      <c r="Q46" s="868"/>
      <c r="R46" s="868"/>
      <c r="S46" s="868"/>
      <c r="T46" s="868"/>
      <c r="U46" s="868"/>
      <c r="V46" s="868"/>
      <c r="W46" s="868"/>
      <c r="X46" s="868"/>
      <c r="Y46" s="869"/>
      <c r="Z46" s="599"/>
      <c r="AA46" s="1161"/>
      <c r="AB46" s="1162"/>
      <c r="AC46" s="1162"/>
      <c r="AD46" s="1162"/>
      <c r="AE46" s="1162"/>
      <c r="AF46" s="1162"/>
      <c r="AG46" s="1163"/>
      <c r="AH46" s="1161" t="s">
        <v>331</v>
      </c>
      <c r="AI46" s="1162"/>
      <c r="AJ46" s="1162"/>
      <c r="AK46" s="1162"/>
      <c r="AL46" s="1162"/>
      <c r="AM46" s="1162"/>
      <c r="AN46" s="1162"/>
      <c r="AO46" s="1162"/>
      <c r="AP46" s="1162"/>
      <c r="AQ46" s="1162"/>
      <c r="AR46" s="1162"/>
      <c r="AS46" s="1163"/>
      <c r="AT46" s="624"/>
    </row>
    <row r="47" spans="1:46" ht="18.600000000000001" customHeight="1" x14ac:dyDescent="0.15">
      <c r="A47" s="623"/>
      <c r="B47" s="867"/>
      <c r="C47" s="868"/>
      <c r="D47" s="868"/>
      <c r="E47" s="868"/>
      <c r="F47" s="868"/>
      <c r="G47" s="868"/>
      <c r="H47" s="868"/>
      <c r="I47" s="868"/>
      <c r="J47" s="868"/>
      <c r="K47" s="868"/>
      <c r="L47" s="868"/>
      <c r="M47" s="868"/>
      <c r="N47" s="868"/>
      <c r="O47" s="868"/>
      <c r="P47" s="868"/>
      <c r="Q47" s="868"/>
      <c r="R47" s="868"/>
      <c r="S47" s="868"/>
      <c r="T47" s="868"/>
      <c r="U47" s="868"/>
      <c r="V47" s="868"/>
      <c r="W47" s="868"/>
      <c r="X47" s="868"/>
      <c r="Y47" s="869"/>
      <c r="Z47" s="599"/>
      <c r="AA47" s="1161"/>
      <c r="AB47" s="1162"/>
      <c r="AC47" s="1162"/>
      <c r="AD47" s="1162"/>
      <c r="AE47" s="1162"/>
      <c r="AF47" s="1162"/>
      <c r="AG47" s="1163"/>
      <c r="AH47" s="1161" t="s">
        <v>332</v>
      </c>
      <c r="AI47" s="1162"/>
      <c r="AJ47" s="1162"/>
      <c r="AK47" s="1162"/>
      <c r="AL47" s="1162"/>
      <c r="AM47" s="1162"/>
      <c r="AN47" s="1162"/>
      <c r="AO47" s="1162"/>
      <c r="AP47" s="1308"/>
      <c r="AQ47" s="1308"/>
      <c r="AR47" s="532" t="s">
        <v>333</v>
      </c>
      <c r="AS47" s="655" t="s">
        <v>334</v>
      </c>
      <c r="AT47" s="624"/>
    </row>
    <row r="48" spans="1:46" ht="18.600000000000001" customHeight="1" x14ac:dyDescent="0.15">
      <c r="A48" s="836"/>
      <c r="B48" s="867"/>
      <c r="C48" s="868"/>
      <c r="D48" s="868"/>
      <c r="E48" s="868"/>
      <c r="F48" s="868"/>
      <c r="G48" s="868"/>
      <c r="H48" s="868"/>
      <c r="I48" s="868"/>
      <c r="J48" s="868"/>
      <c r="K48" s="868"/>
      <c r="L48" s="868"/>
      <c r="M48" s="868"/>
      <c r="N48" s="868"/>
      <c r="O48" s="868"/>
      <c r="P48" s="868"/>
      <c r="Q48" s="868"/>
      <c r="R48" s="868"/>
      <c r="S48" s="868"/>
      <c r="T48" s="868"/>
      <c r="U48" s="868"/>
      <c r="V48" s="868"/>
      <c r="W48" s="868"/>
      <c r="X48" s="868"/>
      <c r="Y48" s="869"/>
      <c r="Z48" s="599"/>
      <c r="AA48" s="1161"/>
      <c r="AB48" s="1162"/>
      <c r="AC48" s="1162"/>
      <c r="AD48" s="1162"/>
      <c r="AE48" s="1162"/>
      <c r="AF48" s="1162"/>
      <c r="AG48" s="1163"/>
      <c r="AH48" s="604" t="s">
        <v>335</v>
      </c>
      <c r="AI48" s="530"/>
      <c r="AJ48" s="530"/>
      <c r="AK48" s="530"/>
      <c r="AL48" s="832" t="s">
        <v>336</v>
      </c>
      <c r="AM48" s="1308"/>
      <c r="AN48" s="1308"/>
      <c r="AO48" s="832" t="s">
        <v>337</v>
      </c>
      <c r="AP48" s="1308"/>
      <c r="AQ48" s="1308"/>
      <c r="AR48" s="532" t="s">
        <v>333</v>
      </c>
      <c r="AS48" s="655" t="s">
        <v>334</v>
      </c>
      <c r="AT48" s="624"/>
    </row>
    <row r="49" spans="1:46" ht="18.600000000000001" customHeight="1" x14ac:dyDescent="0.15">
      <c r="A49" s="836"/>
      <c r="B49" s="870"/>
      <c r="C49" s="871"/>
      <c r="D49" s="871"/>
      <c r="E49" s="871"/>
      <c r="F49" s="871"/>
      <c r="G49" s="871"/>
      <c r="H49" s="871"/>
      <c r="I49" s="871"/>
      <c r="J49" s="871"/>
      <c r="K49" s="871"/>
      <c r="L49" s="871"/>
      <c r="M49" s="871"/>
      <c r="N49" s="871"/>
      <c r="O49" s="871"/>
      <c r="P49" s="871"/>
      <c r="Q49" s="871"/>
      <c r="R49" s="871"/>
      <c r="S49" s="871"/>
      <c r="T49" s="871"/>
      <c r="U49" s="871"/>
      <c r="V49" s="871"/>
      <c r="W49" s="871"/>
      <c r="X49" s="868"/>
      <c r="Y49" s="869"/>
      <c r="Z49" s="599"/>
      <c r="AA49" s="1213"/>
      <c r="AB49" s="1214"/>
      <c r="AC49" s="1214"/>
      <c r="AD49" s="1214"/>
      <c r="AE49" s="1214"/>
      <c r="AF49" s="1214"/>
      <c r="AG49" s="1215"/>
      <c r="AH49" s="656"/>
      <c r="AI49" s="657"/>
      <c r="AJ49" s="657"/>
      <c r="AK49" s="657"/>
      <c r="AL49" s="649"/>
      <c r="AM49" s="635"/>
      <c r="AN49" s="635"/>
      <c r="AO49" s="649"/>
      <c r="AP49" s="635"/>
      <c r="AQ49" s="635"/>
      <c r="AR49" s="632"/>
      <c r="AS49" s="655"/>
      <c r="AT49" s="624"/>
    </row>
    <row r="50" spans="1:46" ht="18.600000000000001" customHeight="1" x14ac:dyDescent="0.15">
      <c r="A50" s="836"/>
      <c r="B50" s="878"/>
      <c r="C50" s="879"/>
      <c r="D50" s="879"/>
      <c r="E50" s="879"/>
      <c r="F50" s="879"/>
      <c r="G50" s="879"/>
      <c r="H50" s="879"/>
      <c r="I50" s="879"/>
      <c r="J50" s="879"/>
      <c r="K50" s="879"/>
      <c r="L50" s="879"/>
      <c r="M50" s="879"/>
      <c r="N50" s="879"/>
      <c r="O50" s="879"/>
      <c r="P50" s="879"/>
      <c r="Q50" s="879"/>
      <c r="R50" s="879"/>
      <c r="S50" s="879"/>
      <c r="T50" s="879"/>
      <c r="U50" s="879"/>
      <c r="V50" s="879"/>
      <c r="W50" s="879"/>
      <c r="X50" s="871"/>
      <c r="Y50" s="872"/>
      <c r="Z50" s="599"/>
      <c r="AA50" s="1210" t="s">
        <v>338</v>
      </c>
      <c r="AB50" s="1211"/>
      <c r="AC50" s="1211"/>
      <c r="AD50" s="1211"/>
      <c r="AE50" s="1211"/>
      <c r="AF50" s="1211"/>
      <c r="AG50" s="1212"/>
      <c r="AH50" s="1205"/>
      <c r="AI50" s="1206"/>
      <c r="AJ50" s="1206"/>
      <c r="AK50" s="1206"/>
      <c r="AL50" s="1206"/>
      <c r="AM50" s="1206"/>
      <c r="AN50" s="1206"/>
      <c r="AO50" s="1206"/>
      <c r="AP50" s="1206"/>
      <c r="AQ50" s="1206"/>
      <c r="AR50" s="1206"/>
      <c r="AS50" s="1207"/>
      <c r="AT50" s="624"/>
    </row>
    <row r="51" spans="1:46" ht="18.600000000000001" customHeight="1" x14ac:dyDescent="0.15">
      <c r="A51" s="836"/>
      <c r="B51" s="878"/>
      <c r="C51" s="879"/>
      <c r="D51" s="879"/>
      <c r="E51" s="879"/>
      <c r="F51" s="879"/>
      <c r="G51" s="879"/>
      <c r="H51" s="879"/>
      <c r="I51" s="879"/>
      <c r="J51" s="879"/>
      <c r="K51" s="879"/>
      <c r="L51" s="879"/>
      <c r="M51" s="879"/>
      <c r="N51" s="879"/>
      <c r="O51" s="879"/>
      <c r="P51" s="879"/>
      <c r="Q51" s="879"/>
      <c r="R51" s="879"/>
      <c r="S51" s="879"/>
      <c r="T51" s="879"/>
      <c r="U51" s="879"/>
      <c r="V51" s="879"/>
      <c r="W51" s="879"/>
      <c r="X51" s="879"/>
      <c r="Y51" s="882"/>
      <c r="Z51" s="658"/>
      <c r="AA51" s="1161"/>
      <c r="AB51" s="1162"/>
      <c r="AC51" s="1162"/>
      <c r="AD51" s="1162"/>
      <c r="AE51" s="1162"/>
      <c r="AF51" s="1162"/>
      <c r="AG51" s="1163"/>
      <c r="AH51" s="1300"/>
      <c r="AI51" s="1301"/>
      <c r="AJ51" s="1301"/>
      <c r="AK51" s="1301"/>
      <c r="AL51" s="1301"/>
      <c r="AM51" s="1301"/>
      <c r="AN51" s="1301"/>
      <c r="AO51" s="1301"/>
      <c r="AP51" s="1301"/>
      <c r="AQ51" s="1301"/>
      <c r="AR51" s="1301"/>
      <c r="AS51" s="1302"/>
      <c r="AT51" s="624"/>
    </row>
    <row r="52" spans="1:46" ht="18.600000000000001" customHeight="1" x14ac:dyDescent="0.15">
      <c r="A52" s="836"/>
      <c r="B52" s="878"/>
      <c r="C52" s="879"/>
      <c r="D52" s="879"/>
      <c r="E52" s="879"/>
      <c r="F52" s="879"/>
      <c r="G52" s="879"/>
      <c r="H52" s="879"/>
      <c r="I52" s="879"/>
      <c r="J52" s="879"/>
      <c r="K52" s="879"/>
      <c r="L52" s="879"/>
      <c r="M52" s="879"/>
      <c r="N52" s="879"/>
      <c r="O52" s="879"/>
      <c r="P52" s="879"/>
      <c r="Q52" s="879"/>
      <c r="R52" s="879"/>
      <c r="S52" s="879"/>
      <c r="T52" s="879"/>
      <c r="U52" s="879"/>
      <c r="V52" s="879"/>
      <c r="W52" s="879"/>
      <c r="X52" s="879"/>
      <c r="Y52" s="882"/>
      <c r="Z52" s="599"/>
      <c r="AA52" s="1161"/>
      <c r="AB52" s="1162"/>
      <c r="AC52" s="1162"/>
      <c r="AD52" s="1162"/>
      <c r="AE52" s="1162"/>
      <c r="AF52" s="1162"/>
      <c r="AG52" s="1163"/>
      <c r="AH52" s="1300"/>
      <c r="AI52" s="1301"/>
      <c r="AJ52" s="1301"/>
      <c r="AK52" s="1301"/>
      <c r="AL52" s="1301"/>
      <c r="AM52" s="1301"/>
      <c r="AN52" s="1301"/>
      <c r="AO52" s="1301"/>
      <c r="AP52" s="1301"/>
      <c r="AQ52" s="1301"/>
      <c r="AR52" s="1301"/>
      <c r="AS52" s="1302"/>
      <c r="AT52" s="624"/>
    </row>
    <row r="53" spans="1:46" ht="18.600000000000001" customHeight="1" x14ac:dyDescent="0.15">
      <c r="A53" s="836"/>
      <c r="B53" s="880"/>
      <c r="C53" s="881"/>
      <c r="D53" s="881"/>
      <c r="E53" s="881"/>
      <c r="F53" s="881"/>
      <c r="G53" s="881"/>
      <c r="H53" s="881"/>
      <c r="I53" s="881"/>
      <c r="J53" s="881"/>
      <c r="K53" s="881"/>
      <c r="L53" s="881"/>
      <c r="M53" s="881"/>
      <c r="N53" s="881"/>
      <c r="O53" s="881"/>
      <c r="P53" s="881"/>
      <c r="Q53" s="881"/>
      <c r="R53" s="881"/>
      <c r="S53" s="881"/>
      <c r="T53" s="881"/>
      <c r="U53" s="881"/>
      <c r="V53" s="881"/>
      <c r="W53" s="881"/>
      <c r="X53" s="881"/>
      <c r="Y53" s="883"/>
      <c r="Z53" s="599"/>
      <c r="AA53" s="1213"/>
      <c r="AB53" s="1214"/>
      <c r="AC53" s="1214"/>
      <c r="AD53" s="1214"/>
      <c r="AE53" s="1214"/>
      <c r="AF53" s="1214"/>
      <c r="AG53" s="1215"/>
      <c r="AH53" s="1303"/>
      <c r="AI53" s="1304"/>
      <c r="AJ53" s="1304"/>
      <c r="AK53" s="1304"/>
      <c r="AL53" s="1304"/>
      <c r="AM53" s="1304"/>
      <c r="AN53" s="1304"/>
      <c r="AO53" s="1304"/>
      <c r="AP53" s="1304"/>
      <c r="AQ53" s="1304"/>
      <c r="AR53" s="1304"/>
      <c r="AS53" s="1305"/>
      <c r="AT53" s="624"/>
    </row>
    <row r="54" spans="1:46" ht="14.25" thickBot="1" x14ac:dyDescent="0.2">
      <c r="A54" s="619"/>
      <c r="B54" s="837"/>
      <c r="C54" s="837"/>
      <c r="D54" s="837"/>
      <c r="E54" s="837"/>
      <c r="F54" s="837"/>
      <c r="G54" s="837"/>
      <c r="H54" s="837"/>
      <c r="I54" s="837"/>
      <c r="J54" s="837"/>
      <c r="K54" s="837"/>
      <c r="L54" s="837"/>
      <c r="M54" s="837"/>
      <c r="N54" s="837"/>
      <c r="O54" s="837"/>
      <c r="P54" s="837"/>
      <c r="Q54" s="837"/>
      <c r="R54" s="837"/>
      <c r="S54" s="837"/>
      <c r="T54" s="837"/>
      <c r="U54" s="837"/>
      <c r="V54" s="837"/>
      <c r="W54" s="837"/>
      <c r="X54" s="837"/>
      <c r="Y54" s="837"/>
      <c r="Z54" s="620"/>
      <c r="AA54" s="620"/>
      <c r="AB54" s="620"/>
      <c r="AC54" s="620"/>
      <c r="AD54" s="620"/>
      <c r="AE54" s="620"/>
      <c r="AF54" s="620"/>
      <c r="AG54" s="620"/>
      <c r="AH54" s="620"/>
      <c r="AI54" s="620"/>
      <c r="AJ54" s="620"/>
      <c r="AK54" s="620"/>
      <c r="AL54" s="620"/>
      <c r="AM54" s="620"/>
      <c r="AN54" s="620"/>
      <c r="AO54" s="620"/>
      <c r="AP54" s="620"/>
      <c r="AQ54" s="620"/>
      <c r="AR54" s="620"/>
      <c r="AS54" s="620"/>
      <c r="AT54" s="621"/>
    </row>
  </sheetData>
  <sheetProtection password="E12F" sheet="1" objects="1" scenarios="1"/>
  <mergeCells count="147">
    <mergeCell ref="A5:AT5"/>
    <mergeCell ref="AG6:AL6"/>
    <mergeCell ref="AM6:AS6"/>
    <mergeCell ref="AP1:AT1"/>
    <mergeCell ref="AR2:AT2"/>
    <mergeCell ref="A1:E1"/>
    <mergeCell ref="AL4:AT4"/>
    <mergeCell ref="F1:K1"/>
    <mergeCell ref="B10:AE10"/>
    <mergeCell ref="AF10:AQ10"/>
    <mergeCell ref="AR10:AS10"/>
    <mergeCell ref="AF7:AG7"/>
    <mergeCell ref="AI7:AJ7"/>
    <mergeCell ref="AK7:AN7"/>
    <mergeCell ref="AO7:AS7"/>
    <mergeCell ref="B9:AE9"/>
    <mergeCell ref="AF9:AS9"/>
    <mergeCell ref="AF17:AS17"/>
    <mergeCell ref="B18:AE18"/>
    <mergeCell ref="AF18:AS18"/>
    <mergeCell ref="B12:AE12"/>
    <mergeCell ref="AF12:AJ12"/>
    <mergeCell ref="AK12:AL12"/>
    <mergeCell ref="AM12:AQ12"/>
    <mergeCell ref="AR12:AS12"/>
    <mergeCell ref="B13:M14"/>
    <mergeCell ref="N13:AE13"/>
    <mergeCell ref="AF13:AQ13"/>
    <mergeCell ref="AR13:AS13"/>
    <mergeCell ref="N14:AE14"/>
    <mergeCell ref="B15:M16"/>
    <mergeCell ref="N15:AE15"/>
    <mergeCell ref="AF15:AJ15"/>
    <mergeCell ref="AK15:AL15"/>
    <mergeCell ref="AM15:AQ15"/>
    <mergeCell ref="AR15:AS15"/>
    <mergeCell ref="N16:AE16"/>
    <mergeCell ref="AF16:AQ16"/>
    <mergeCell ref="AR16:AS16"/>
    <mergeCell ref="B11:AE11"/>
    <mergeCell ref="AF11:AJ11"/>
    <mergeCell ref="AK11:AL11"/>
    <mergeCell ref="AM11:AQ11"/>
    <mergeCell ref="AR11:AS11"/>
    <mergeCell ref="B23:P25"/>
    <mergeCell ref="R23:AE23"/>
    <mergeCell ref="AF23:AS23"/>
    <mergeCell ref="R24:AE24"/>
    <mergeCell ref="AF24:AS24"/>
    <mergeCell ref="R25:AE25"/>
    <mergeCell ref="AF25:AS25"/>
    <mergeCell ref="B19:AS19"/>
    <mergeCell ref="A20:H20"/>
    <mergeCell ref="B21:AE21"/>
    <mergeCell ref="AF21:AQ21"/>
    <mergeCell ref="AR21:AS21"/>
    <mergeCell ref="B22:AE22"/>
    <mergeCell ref="AF22:AJ22"/>
    <mergeCell ref="AM22:AQ22"/>
    <mergeCell ref="AR22:AS22"/>
    <mergeCell ref="AF14:AQ14"/>
    <mergeCell ref="AR14:AS14"/>
    <mergeCell ref="B17:AE17"/>
    <mergeCell ref="B31:J31"/>
    <mergeCell ref="K31:W31"/>
    <mergeCell ref="AA31:AG31"/>
    <mergeCell ref="AH31:AQ31"/>
    <mergeCell ref="B32:J32"/>
    <mergeCell ref="K32:W32"/>
    <mergeCell ref="AA32:AG32"/>
    <mergeCell ref="AH32:AQ32"/>
    <mergeCell ref="B26:AE26"/>
    <mergeCell ref="AF26:AQ26"/>
    <mergeCell ref="B29:Y29"/>
    <mergeCell ref="AA29:AS29"/>
    <mergeCell ref="B30:J30"/>
    <mergeCell ref="K30:W30"/>
    <mergeCell ref="AA30:AG30"/>
    <mergeCell ref="AH30:AS30"/>
    <mergeCell ref="B33:Y33"/>
    <mergeCell ref="AA33:AG33"/>
    <mergeCell ref="AH33:AQ33"/>
    <mergeCell ref="AA34:AG34"/>
    <mergeCell ref="AA35:AG35"/>
    <mergeCell ref="AH35:AS35"/>
    <mergeCell ref="AA36:AG37"/>
    <mergeCell ref="AH36:AS36"/>
    <mergeCell ref="AH37:AS37"/>
    <mergeCell ref="D34:L34"/>
    <mergeCell ref="M34:Q34"/>
    <mergeCell ref="R34:Y34"/>
    <mergeCell ref="B35:C35"/>
    <mergeCell ref="D35:K35"/>
    <mergeCell ref="M35:P35"/>
    <mergeCell ref="R35:X35"/>
    <mergeCell ref="B36:C36"/>
    <mergeCell ref="D36:K36"/>
    <mergeCell ref="M36:P36"/>
    <mergeCell ref="R36:X36"/>
    <mergeCell ref="AH34:AK34"/>
    <mergeCell ref="AL34:AM34"/>
    <mergeCell ref="AN34:AQ34"/>
    <mergeCell ref="B37:C37"/>
    <mergeCell ref="D37:K37"/>
    <mergeCell ref="M37:P37"/>
    <mergeCell ref="R37:X37"/>
    <mergeCell ref="B38:C38"/>
    <mergeCell ref="D38:K38"/>
    <mergeCell ref="M38:P38"/>
    <mergeCell ref="R38:X38"/>
    <mergeCell ref="B39:C39"/>
    <mergeCell ref="D39:K39"/>
    <mergeCell ref="M39:P39"/>
    <mergeCell ref="R39:X39"/>
    <mergeCell ref="B40:Q40"/>
    <mergeCell ref="R40:X40"/>
    <mergeCell ref="B41:Y41"/>
    <mergeCell ref="AH38:AS38"/>
    <mergeCell ref="AH39:AL39"/>
    <mergeCell ref="AM39:AQ39"/>
    <mergeCell ref="AA38:AG39"/>
    <mergeCell ref="AM48:AN48"/>
    <mergeCell ref="AP48:AQ48"/>
    <mergeCell ref="G42:H42"/>
    <mergeCell ref="I42:M42"/>
    <mergeCell ref="B43:D43"/>
    <mergeCell ref="E43:F43"/>
    <mergeCell ref="G43:H43"/>
    <mergeCell ref="I43:M43"/>
    <mergeCell ref="B44:E44"/>
    <mergeCell ref="B42:D42"/>
    <mergeCell ref="E42:F42"/>
    <mergeCell ref="AR40:AS40"/>
    <mergeCell ref="AA50:AG53"/>
    <mergeCell ref="AH42:AS42"/>
    <mergeCell ref="AH43:AS43"/>
    <mergeCell ref="AH44:AS45"/>
    <mergeCell ref="AA42:AG49"/>
    <mergeCell ref="AM40:AQ40"/>
    <mergeCell ref="AA41:AG41"/>
    <mergeCell ref="AH41:AS41"/>
    <mergeCell ref="AA40:AG40"/>
    <mergeCell ref="AH40:AK40"/>
    <mergeCell ref="AH46:AS46"/>
    <mergeCell ref="AH47:AO47"/>
    <mergeCell ref="AP47:AQ47"/>
    <mergeCell ref="AH50:AS53"/>
  </mergeCells>
  <phoneticPr fontId="2"/>
  <conditionalFormatting sqref="K30:W32">
    <cfRule type="containsBlanks" dxfId="71" priority="6">
      <formula>LEN(TRIM(K30))=0</formula>
    </cfRule>
  </conditionalFormatting>
  <conditionalFormatting sqref="AF7 AI7 AF21:AF26 AM22 AH31 AH36:AH38 AM39:AM40 AH40 AP47:AP48 AM48">
    <cfRule type="expression" dxfId="70" priority="7">
      <formula>AF7=""</formula>
    </cfRule>
  </conditionalFormatting>
  <dataValidations count="3">
    <dataValidation type="list" allowBlank="1" showInputMessage="1" showErrorMessage="1" sqref="AH36:AS36" xr:uid="{68072472-E3FC-4976-90A1-FC8AA6929382}">
      <formula1>"電圧制御方式,電流制御方式"</formula1>
    </dataValidation>
    <dataValidation type="list" allowBlank="1" showInputMessage="1" sqref="AH37:AS37" xr:uid="{9C3E0F49-8612-49A1-B482-B0E3714FB5AC}">
      <formula1>"％抑制,その他(       )"</formula1>
    </dataValidation>
    <dataValidation type="list" allowBlank="1" showInputMessage="1" showErrorMessage="1" sqref="AH38:AS38 AF23:AS23" xr:uid="{81368000-F9AC-4AF0-A9C5-0B81FF5B185B}">
      <formula1>"有,無"</formula1>
    </dataValidation>
  </dataValidations>
  <hyperlinks>
    <hyperlink ref="A1" location="はじめに!A1" display="＜はじめにへ" xr:uid="{9094899B-D2B9-48B0-A46D-7C660F4C0A79}"/>
    <hyperlink ref="A1:E1" location="入力シート!Print_Area" display="＜入力シートへ" xr:uid="{6342A151-78AA-4D62-B0D0-EF64F4B4B27E}"/>
    <hyperlink ref="AP1:AT1" location="おわりに!Print_Area" display="おわりに＞" xr:uid="{B8599511-FFA9-4177-A28E-6237A98A49AC}"/>
  </hyperlinks>
  <pageMargins left="0.64" right="0.3" top="0.42" bottom="0.38" header="0.32" footer="0.28999999999999998"/>
  <pageSetup paperSize="9" scale="72" orientation="portrait" r:id="rId1"/>
  <headerFooter alignWithMargins="0"/>
  <rowBreaks count="1" manualBreakCount="1">
    <brk id="6" max="10" man="1"/>
  </rowBreaks>
  <colBreaks count="1" manualBreakCount="1">
    <brk id="31" min="1" max="46" man="1"/>
  </colBreaks>
  <extLst>
    <ext xmlns:x14="http://schemas.microsoft.com/office/spreadsheetml/2009/9/main" uri="{78C0D931-6437-407d-A8EE-F0AAD7539E65}">
      <x14:conditionalFormattings>
        <x14:conditionalFormatting xmlns:xm="http://schemas.microsoft.com/office/excel/2006/main">
          <x14:cfRule type="expression" priority="5" id="{E5BED079-BA88-4EFC-BDAA-262826FADD91}">
            <xm:f>入力シート!$E$70&lt;2</xm:f>
            <x14:dxf>
              <fill>
                <patternFill>
                  <bgColor theme="0" tint="-0.24994659260841701"/>
                </patternFill>
              </fill>
            </x14:dxf>
          </x14:cfRule>
          <xm:sqref>A2:AT14 A40:AR40 AT40 A41:AT49 A50:AH50 AT50:AT53 A51:AG53 A54:AT54 A17:AT39 A15:A16 AT15:AT16</xm:sqref>
        </x14:conditionalFormatting>
        <x14:conditionalFormatting xmlns:xm="http://schemas.microsoft.com/office/excel/2006/main">
          <x14:cfRule type="expression" priority="4" id="{0CD6A8B8-DEDB-4AA8-AC51-603BCB58D703}">
            <xm:f>入力シート!$E$123="無"</xm:f>
            <x14:dxf>
              <fill>
                <patternFill>
                  <bgColor theme="0" tint="-0.24994659260841701"/>
                </patternFill>
              </fill>
            </x14:dxf>
          </x14:cfRule>
          <xm:sqref>AF18:AS18</xm:sqref>
        </x14:conditionalFormatting>
        <x14:conditionalFormatting xmlns:xm="http://schemas.microsoft.com/office/excel/2006/main">
          <x14:cfRule type="expression" priority="3" id="{2B6CF628-9B86-486B-A242-7AC5142FFEF1}">
            <xm:f>入力シート!$E$70&lt;2</xm:f>
            <x14:dxf>
              <fill>
                <patternFill>
                  <bgColor theme="0" tint="-0.24994659260841701"/>
                </patternFill>
              </fill>
            </x14:dxf>
          </x14:cfRule>
          <xm:sqref>B15:M16</xm:sqref>
        </x14:conditionalFormatting>
        <x14:conditionalFormatting xmlns:xm="http://schemas.microsoft.com/office/excel/2006/main">
          <x14:cfRule type="expression" priority="2" id="{09AAA7BA-064C-4538-9E31-9F506B9F40E7}">
            <xm:f>入力シート!$E$70&lt;2</xm:f>
            <x14:dxf>
              <fill>
                <patternFill>
                  <bgColor theme="0" tint="-0.24994659260841701"/>
                </patternFill>
              </fill>
            </x14:dxf>
          </x14:cfRule>
          <xm:sqref>N15:AE16</xm:sqref>
        </x14:conditionalFormatting>
        <x14:conditionalFormatting xmlns:xm="http://schemas.microsoft.com/office/excel/2006/main">
          <x14:cfRule type="expression" priority="1" id="{A2C91AC9-F6EE-4555-A0CC-11FBFC04F6BC}">
            <xm:f>入力シート!$E$70&lt;2</xm:f>
            <x14:dxf>
              <fill>
                <patternFill>
                  <bgColor theme="0" tint="-0.24994659260841701"/>
                </patternFill>
              </fill>
            </x14:dxf>
          </x14:cfRule>
          <xm:sqref>AF15:AS16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494AE2-C784-46F9-A1A1-7DD6B9155267}">
  <ds:schemaRefs>
    <ds:schemaRef ds:uri="http://schemas.microsoft.com/sharepoint/v3/contenttype/forms"/>
  </ds:schemaRefs>
</ds:datastoreItem>
</file>

<file path=customXml/itemProps2.xml><?xml version="1.0" encoding="utf-8"?>
<ds:datastoreItem xmlns:ds="http://schemas.openxmlformats.org/officeDocument/2006/customXml" ds:itemID="{0031ADCF-371E-40FC-A26F-4159B963F90F}">
  <ds:schemaRefs>
    <ds:schemaRef ds:uri="http://purl.org/dc/elements/1.1/"/>
    <ds:schemaRef ds:uri="876969b4-fe7c-4f73-b1b9-4c04f70587c3"/>
    <ds:schemaRef ds:uri="http://schemas.microsoft.com/office/2006/metadata/properties"/>
    <ds:schemaRef ds:uri="http://purl.org/dc/terms/"/>
    <ds:schemaRef ds:uri="http://schemas.openxmlformats.org/package/2006/metadata/core-properties"/>
    <ds:schemaRef ds:uri="http://schemas.microsoft.com/office/2006/documentManagement/types"/>
    <ds:schemaRef ds:uri="9cf7b4e5-2fd5-4c11-b2f3-58a8627ea9ab"/>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はじめに </vt:lpstr>
      <vt:lpstr>入力シート</vt:lpstr>
      <vt:lpstr>プルダウン用</vt:lpstr>
      <vt:lpstr>おわりに</vt:lpstr>
      <vt:lpstr>入力方法</vt:lpstr>
      <vt:lpstr>様式１</vt:lpstr>
      <vt:lpstr>様式２</vt:lpstr>
      <vt:lpstr>様式３（直流発電設備）① </vt:lpstr>
      <vt:lpstr>様式３（直流発電設備）② </vt:lpstr>
      <vt:lpstr>様式３（直流発電設備）③ </vt:lpstr>
      <vt:lpstr>様式３（逆変換装置）①</vt:lpstr>
      <vt:lpstr>様式３（逆変換装置）②</vt:lpstr>
      <vt:lpstr>様式３（逆変換装置）③</vt:lpstr>
      <vt:lpstr>様式３（系統連系保護リレー）①</vt:lpstr>
      <vt:lpstr>様式３（系統連系保護リレー）② </vt:lpstr>
      <vt:lpstr>様式４</vt:lpstr>
      <vt:lpstr>様式５の３</vt:lpstr>
      <vt:lpstr>様式５の４</vt:lpstr>
      <vt:lpstr>様式５の５</vt:lpstr>
      <vt:lpstr>様式５の６</vt:lpstr>
      <vt:lpstr>様式５の７</vt:lpstr>
      <vt:lpstr>様式５の８</vt:lpstr>
      <vt:lpstr>おわりに!Print_Area</vt:lpstr>
      <vt:lpstr>'はじめに '!Print_Area</vt:lpstr>
      <vt:lpstr>プルダウン用!Print_Area</vt:lpstr>
      <vt:lpstr>入力シート!Print_Area</vt:lpstr>
      <vt:lpstr>入力方法!Print_Area</vt:lpstr>
      <vt:lpstr>様式１!Print_Area</vt:lpstr>
      <vt:lpstr>様式２!Print_Area</vt:lpstr>
      <vt:lpstr>'様式３（逆変換装置）①'!Print_Area</vt:lpstr>
      <vt:lpstr>'様式３（逆変換装置）②'!Print_Area</vt:lpstr>
      <vt:lpstr>'様式３（逆変換装置）③'!Print_Area</vt:lpstr>
      <vt:lpstr>'様式３（系統連系保護リレー）①'!Print_Area</vt:lpstr>
      <vt:lpstr>'様式３（系統連系保護リレー）② '!Print_Area</vt:lpstr>
      <vt:lpstr>'様式３（直流発電設備）① '!Print_Area</vt:lpstr>
      <vt:lpstr>'様式３（直流発電設備）② '!Print_Area</vt:lpstr>
      <vt:lpstr>'様式３（直流発電設備）③ '!Print_Area</vt:lpstr>
      <vt:lpstr>様式４!Print_Area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2025-04-10T14:00:31Z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y fmtid="{D5CDD505-2E9C-101B-9397-08002B2CF9AE}" pid="12" name="_AdHocReviewCycleID">
    <vt:i4>944123980</vt:i4>
  </property>
  <property fmtid="{D5CDD505-2E9C-101B-9397-08002B2CF9AE}" pid="13" name="_PreviousAdHocReviewCycleID">
    <vt:i4>704922915</vt:i4>
  </property>
  <property fmtid="{D5CDD505-2E9C-101B-9397-08002B2CF9AE}" pid="14" name="_ReviewingToolsShownOnce">
    <vt:lpwstr/>
  </property>
</Properties>
</file>